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360" windowWidth="18915" windowHeight="9930"/>
  </bookViews>
  <sheets>
    <sheet name="Feuil1" sheetId="1" r:id="rId1"/>
  </sheets>
  <functionGroups builtInGroupCount="17"/>
  <definedNames>
    <definedName name="Start">Feuil1!$A$7</definedName>
    <definedName name="Weburl">Feuil1!$O$4</definedName>
    <definedName name="ZoneData">Feuil1!$A$7:$H$202</definedName>
    <definedName name="ZoneTitle">Feuil1!$A$6:$H$6</definedName>
    <definedName name="ZoneTri">Feuil1!$A$6:$H$202</definedName>
  </definedNames>
  <calcPr calcId="145621"/>
</workbook>
</file>

<file path=xl/calcChain.xml><?xml version="1.0" encoding="utf-8"?>
<calcChain xmlns="http://schemas.openxmlformats.org/spreadsheetml/2006/main">
  <c r="BA3" i="1" l="1"/>
  <c r="BA6" i="1" s="1"/>
  <c r="BA7" i="1" s="1"/>
  <c r="BA8" i="1" s="1"/>
  <c r="BA9" i="1" s="1"/>
  <c r="BA10" i="1" s="1"/>
  <c r="BA11" i="1" s="1"/>
  <c r="BA12" i="1" s="1"/>
  <c r="BA13" i="1" s="1"/>
  <c r="BA14" i="1" s="1"/>
  <c r="BA15" i="1" s="1"/>
  <c r="BA16" i="1" s="1"/>
  <c r="BA17" i="1" s="1"/>
  <c r="BA18" i="1" s="1"/>
  <c r="BA19" i="1" s="1"/>
  <c r="BA20" i="1" s="1"/>
  <c r="BA21" i="1" s="1"/>
  <c r="BA22" i="1" s="1"/>
  <c r="BA23" i="1" s="1"/>
  <c r="BA24" i="1" s="1"/>
  <c r="BA25" i="1" s="1"/>
  <c r="BA26" i="1" s="1"/>
  <c r="BA27" i="1" s="1"/>
  <c r="BA28" i="1" s="1"/>
  <c r="BA29" i="1" s="1"/>
  <c r="BA30" i="1" s="1"/>
  <c r="BA31" i="1" s="1"/>
  <c r="BA32" i="1" s="1"/>
  <c r="BA33" i="1" s="1"/>
  <c r="BA34" i="1" s="1"/>
  <c r="BA35" i="1" s="1"/>
  <c r="BA36" i="1" s="1"/>
  <c r="BA37" i="1" s="1"/>
  <c r="BA38" i="1" s="1"/>
  <c r="BA39" i="1" s="1"/>
  <c r="BA40" i="1" s="1"/>
  <c r="BA41" i="1" s="1"/>
  <c r="BA42" i="1" s="1"/>
  <c r="BA43" i="1" s="1"/>
  <c r="BA44" i="1" s="1"/>
  <c r="BA45" i="1" s="1"/>
  <c r="BA46" i="1" s="1"/>
  <c r="BA47" i="1" s="1"/>
  <c r="BA48" i="1" s="1"/>
  <c r="BA49" i="1" s="1"/>
  <c r="BA50" i="1" s="1"/>
  <c r="BA51" i="1" s="1"/>
  <c r="BA52" i="1" s="1"/>
  <c r="BA53" i="1" s="1"/>
  <c r="BA54" i="1" s="1"/>
  <c r="BA55" i="1" s="1"/>
  <c r="BA56" i="1" s="1"/>
  <c r="BA57" i="1" s="1"/>
  <c r="BA58" i="1" s="1"/>
  <c r="BA59" i="1" s="1"/>
  <c r="BA60" i="1" s="1"/>
  <c r="BA61" i="1" s="1"/>
  <c r="BA62" i="1" s="1"/>
  <c r="BA63" i="1" s="1"/>
  <c r="BA64" i="1" s="1"/>
  <c r="BA65" i="1" s="1"/>
  <c r="BA66" i="1" s="1"/>
  <c r="BA67" i="1" s="1"/>
  <c r="BA68" i="1" s="1"/>
  <c r="BA69" i="1" s="1"/>
  <c r="BA70" i="1" s="1"/>
  <c r="BA71" i="1" s="1"/>
  <c r="BA72" i="1" s="1"/>
  <c r="BA73" i="1" s="1"/>
  <c r="BA74" i="1" s="1"/>
  <c r="BA75" i="1" s="1"/>
  <c r="BA76" i="1" s="1"/>
  <c r="BA77" i="1" s="1"/>
  <c r="BA78" i="1" s="1"/>
  <c r="BA79" i="1" s="1"/>
  <c r="BA80" i="1" s="1"/>
  <c r="BA81" i="1" s="1"/>
  <c r="BA82" i="1" s="1"/>
  <c r="BA83" i="1" s="1"/>
  <c r="BA84" i="1" s="1"/>
  <c r="BA85" i="1" s="1"/>
  <c r="BA86" i="1" s="1"/>
  <c r="BA87" i="1" s="1"/>
  <c r="BA88" i="1" s="1"/>
  <c r="BA89" i="1" s="1"/>
  <c r="BA90" i="1" s="1"/>
  <c r="BA91" i="1" s="1"/>
  <c r="BA92" i="1" s="1"/>
  <c r="BA93" i="1" s="1"/>
  <c r="BA94" i="1" s="1"/>
  <c r="BA95" i="1" s="1"/>
  <c r="BA96" i="1" s="1"/>
  <c r="BA97" i="1" s="1"/>
  <c r="BA98" i="1" s="1"/>
  <c r="BA99" i="1" s="1"/>
  <c r="BA100" i="1" s="1"/>
  <c r="BA101" i="1" s="1"/>
  <c r="BA102" i="1" s="1"/>
  <c r="BA103" i="1" s="1"/>
  <c r="BA104" i="1" s="1"/>
  <c r="BA105" i="1" s="1"/>
  <c r="BA106" i="1" s="1"/>
  <c r="BA107" i="1" s="1"/>
  <c r="BA108" i="1" s="1"/>
  <c r="BA109" i="1" s="1"/>
  <c r="BA110" i="1" s="1"/>
  <c r="BA111" i="1" s="1"/>
  <c r="BA112" i="1" s="1"/>
  <c r="BA113" i="1" s="1"/>
  <c r="BA114" i="1" s="1"/>
  <c r="BA115" i="1" s="1"/>
  <c r="BA116" i="1" s="1"/>
  <c r="BA117" i="1" s="1"/>
  <c r="BA118" i="1" s="1"/>
  <c r="BA119" i="1" s="1"/>
  <c r="BA120" i="1" s="1"/>
  <c r="BA121" i="1" s="1"/>
  <c r="BA122" i="1" s="1"/>
  <c r="BA123" i="1" s="1"/>
  <c r="BA124" i="1" s="1"/>
  <c r="BA125" i="1" s="1"/>
  <c r="BA126" i="1" s="1"/>
  <c r="BA127" i="1" s="1"/>
  <c r="BA128" i="1" s="1"/>
  <c r="BA129" i="1" s="1"/>
  <c r="BA130" i="1" s="1"/>
  <c r="BA131" i="1" s="1"/>
  <c r="BA132" i="1" s="1"/>
  <c r="BA133" i="1" s="1"/>
  <c r="BA134" i="1" s="1"/>
  <c r="BA135" i="1" s="1"/>
  <c r="BA136" i="1" s="1"/>
  <c r="BA137" i="1" s="1"/>
  <c r="BA138" i="1" s="1"/>
  <c r="BA139" i="1" s="1"/>
  <c r="BA140" i="1" s="1"/>
  <c r="BA141" i="1" s="1"/>
  <c r="BA142" i="1" s="1"/>
  <c r="BA143" i="1" s="1"/>
  <c r="BA144" i="1" s="1"/>
  <c r="BA145" i="1" s="1"/>
  <c r="BA146" i="1" s="1"/>
  <c r="BA147" i="1" s="1"/>
  <c r="BA148" i="1" s="1"/>
  <c r="BA149" i="1" s="1"/>
  <c r="BA150" i="1" s="1"/>
  <c r="BA151" i="1" s="1"/>
  <c r="BA152" i="1" s="1"/>
  <c r="BA153" i="1" s="1"/>
  <c r="BA154" i="1" s="1"/>
  <c r="BA155" i="1" s="1"/>
  <c r="BA156" i="1" s="1"/>
  <c r="BA157" i="1" s="1"/>
  <c r="BA158" i="1" s="1"/>
  <c r="BA159" i="1" s="1"/>
  <c r="BA160" i="1" s="1"/>
  <c r="BA161" i="1" s="1"/>
  <c r="BA162" i="1" s="1"/>
  <c r="BA163" i="1" s="1"/>
  <c r="BA164" i="1" s="1"/>
  <c r="BA165" i="1" s="1"/>
  <c r="BA166" i="1" s="1"/>
  <c r="BA167" i="1" s="1"/>
  <c r="BA168" i="1" s="1"/>
  <c r="BA169" i="1" s="1"/>
  <c r="BA170" i="1" s="1"/>
  <c r="BA171" i="1" s="1"/>
  <c r="BA172" i="1" s="1"/>
  <c r="BA173" i="1" s="1"/>
  <c r="BA174" i="1" s="1"/>
  <c r="BA175" i="1" s="1"/>
  <c r="BA176" i="1" s="1"/>
  <c r="BA177" i="1" s="1"/>
  <c r="BA178" i="1" s="1"/>
  <c r="BA179" i="1" s="1"/>
  <c r="BA180" i="1" s="1"/>
  <c r="BA181" i="1" s="1"/>
  <c r="BA182" i="1" s="1"/>
  <c r="BA183" i="1" s="1"/>
  <c r="BA184" i="1" s="1"/>
  <c r="BA185" i="1" s="1"/>
  <c r="BA186" i="1" s="1"/>
  <c r="BA187" i="1" s="1"/>
  <c r="BA188" i="1" s="1"/>
  <c r="BA189" i="1" s="1"/>
  <c r="BA190" i="1" s="1"/>
  <c r="BA191" i="1" s="1"/>
  <c r="BA192" i="1" s="1"/>
  <c r="BA193" i="1" s="1"/>
  <c r="BA194" i="1" s="1"/>
  <c r="BA195" i="1" s="1"/>
  <c r="BA196" i="1" s="1"/>
  <c r="BA197" i="1" s="1"/>
  <c r="BA198" i="1" s="1"/>
  <c r="BA199" i="1" s="1"/>
  <c r="BA200" i="1" s="1"/>
  <c r="BA201" i="1" s="1"/>
  <c r="BA202" i="1" s="1"/>
  <c r="AZ4" i="1"/>
  <c r="BA4" i="1" s="1"/>
  <c r="BA203" i="1" s="1"/>
  <c r="B5" i="1" l="1"/>
  <c r="BD6" i="1" l="1"/>
  <c r="BB3" i="1"/>
  <c r="BB4" i="1" s="1"/>
  <c r="BB6" i="1"/>
  <c r="BC6" i="1"/>
  <c r="A5" i="1"/>
  <c r="H203" i="1"/>
  <c r="K18" i="1" l="1"/>
  <c r="N18" i="1" s="1"/>
  <c r="O18" i="1" s="1"/>
  <c r="K19" i="1"/>
  <c r="L19" i="1" s="1"/>
  <c r="M19" i="1" s="1"/>
  <c r="K20" i="1"/>
  <c r="K21" i="1"/>
  <c r="K22" i="1"/>
  <c r="N22" i="1" s="1"/>
  <c r="O22" i="1" s="1"/>
  <c r="K23" i="1"/>
  <c r="L23" i="1" s="1"/>
  <c r="M23" i="1" s="1"/>
  <c r="K24" i="1"/>
  <c r="K25" i="1"/>
  <c r="K26" i="1"/>
  <c r="N26" i="1" s="1"/>
  <c r="O26" i="1" s="1"/>
  <c r="K27" i="1"/>
  <c r="L27" i="1" s="1"/>
  <c r="M27" i="1" s="1"/>
  <c r="K28" i="1"/>
  <c r="K29" i="1"/>
  <c r="K30" i="1"/>
  <c r="N30" i="1" s="1"/>
  <c r="O30" i="1" s="1"/>
  <c r="K31" i="1"/>
  <c r="L31" i="1" s="1"/>
  <c r="M31" i="1" s="1"/>
  <c r="K32" i="1"/>
  <c r="K33" i="1"/>
  <c r="K34" i="1"/>
  <c r="N34" i="1" s="1"/>
  <c r="O34" i="1" s="1"/>
  <c r="K35" i="1"/>
  <c r="L35" i="1" s="1"/>
  <c r="M35" i="1" s="1"/>
  <c r="K36" i="1"/>
  <c r="K37" i="1"/>
  <c r="K38" i="1"/>
  <c r="N38" i="1" s="1"/>
  <c r="O38" i="1" s="1"/>
  <c r="K39" i="1"/>
  <c r="L39" i="1" s="1"/>
  <c r="M39" i="1" s="1"/>
  <c r="K40" i="1"/>
  <c r="K41" i="1"/>
  <c r="K42" i="1"/>
  <c r="N42" i="1" s="1"/>
  <c r="O42" i="1" s="1"/>
  <c r="K43" i="1"/>
  <c r="L43" i="1" s="1"/>
  <c r="M43" i="1" s="1"/>
  <c r="K44" i="1"/>
  <c r="K45" i="1"/>
  <c r="K46" i="1"/>
  <c r="N46" i="1" s="1"/>
  <c r="O46" i="1" s="1"/>
  <c r="K47" i="1"/>
  <c r="L47" i="1" s="1"/>
  <c r="M47" i="1" s="1"/>
  <c r="K48" i="1"/>
  <c r="K49" i="1"/>
  <c r="K50" i="1"/>
  <c r="N50" i="1" s="1"/>
  <c r="O50" i="1" s="1"/>
  <c r="K51" i="1"/>
  <c r="L51" i="1" s="1"/>
  <c r="M51" i="1" s="1"/>
  <c r="K52" i="1"/>
  <c r="K53" i="1"/>
  <c r="K54" i="1"/>
  <c r="N54" i="1" s="1"/>
  <c r="O54" i="1" s="1"/>
  <c r="K55" i="1"/>
  <c r="L55" i="1" s="1"/>
  <c r="M55" i="1" s="1"/>
  <c r="K56" i="1"/>
  <c r="K57" i="1"/>
  <c r="K58" i="1"/>
  <c r="N58" i="1" s="1"/>
  <c r="O58" i="1" s="1"/>
  <c r="K59" i="1"/>
  <c r="L59" i="1" s="1"/>
  <c r="M59" i="1" s="1"/>
  <c r="K60" i="1"/>
  <c r="K61" i="1"/>
  <c r="K62" i="1"/>
  <c r="N62" i="1" s="1"/>
  <c r="O62" i="1" s="1"/>
  <c r="K63" i="1"/>
  <c r="L63" i="1" s="1"/>
  <c r="M63" i="1" s="1"/>
  <c r="K64" i="1"/>
  <c r="K65" i="1"/>
  <c r="K66" i="1"/>
  <c r="N66" i="1" s="1"/>
  <c r="O66" i="1" s="1"/>
  <c r="K67" i="1"/>
  <c r="L67" i="1" s="1"/>
  <c r="M67" i="1" s="1"/>
  <c r="K68" i="1"/>
  <c r="K69" i="1"/>
  <c r="K70" i="1"/>
  <c r="N70" i="1" s="1"/>
  <c r="O70" i="1" s="1"/>
  <c r="K71" i="1"/>
  <c r="L71" i="1" s="1"/>
  <c r="M71" i="1" s="1"/>
  <c r="K72" i="1"/>
  <c r="K73" i="1"/>
  <c r="K74" i="1"/>
  <c r="N74" i="1" s="1"/>
  <c r="O74" i="1" s="1"/>
  <c r="K75" i="1"/>
  <c r="L75" i="1" s="1"/>
  <c r="M75" i="1" s="1"/>
  <c r="K76" i="1"/>
  <c r="K77" i="1"/>
  <c r="K78" i="1"/>
  <c r="N78" i="1" s="1"/>
  <c r="O78" i="1" s="1"/>
  <c r="K79" i="1"/>
  <c r="L79" i="1" s="1"/>
  <c r="M79" i="1" s="1"/>
  <c r="K80" i="1"/>
  <c r="K81" i="1"/>
  <c r="K82" i="1"/>
  <c r="N82" i="1" s="1"/>
  <c r="O82" i="1" s="1"/>
  <c r="K83" i="1"/>
  <c r="L83" i="1" s="1"/>
  <c r="M83" i="1" s="1"/>
  <c r="K84" i="1"/>
  <c r="K85" i="1"/>
  <c r="K86" i="1"/>
  <c r="N86" i="1" s="1"/>
  <c r="O86" i="1" s="1"/>
  <c r="K87" i="1"/>
  <c r="L87" i="1" s="1"/>
  <c r="M87" i="1" s="1"/>
  <c r="K88" i="1"/>
  <c r="K89" i="1"/>
  <c r="K90" i="1"/>
  <c r="N90" i="1" s="1"/>
  <c r="O90" i="1" s="1"/>
  <c r="K91" i="1"/>
  <c r="L91" i="1" s="1"/>
  <c r="M91" i="1" s="1"/>
  <c r="K92" i="1"/>
  <c r="K93" i="1"/>
  <c r="K94" i="1"/>
  <c r="N94" i="1" s="1"/>
  <c r="O94" i="1" s="1"/>
  <c r="K95" i="1"/>
  <c r="L95" i="1" s="1"/>
  <c r="M95" i="1" s="1"/>
  <c r="K96" i="1"/>
  <c r="K97" i="1"/>
  <c r="K98" i="1"/>
  <c r="N98" i="1" s="1"/>
  <c r="O98" i="1" s="1"/>
  <c r="J98" i="1" s="1"/>
  <c r="K99" i="1"/>
  <c r="L99" i="1" s="1"/>
  <c r="M99" i="1" s="1"/>
  <c r="K100" i="1"/>
  <c r="K101" i="1"/>
  <c r="K102" i="1"/>
  <c r="N102" i="1" s="1"/>
  <c r="O102" i="1" s="1"/>
  <c r="J102" i="1" s="1"/>
  <c r="K103" i="1"/>
  <c r="L103" i="1" s="1"/>
  <c r="M103" i="1" s="1"/>
  <c r="K104" i="1"/>
  <c r="K105" i="1"/>
  <c r="K106" i="1"/>
  <c r="N106" i="1" s="1"/>
  <c r="O106" i="1" s="1"/>
  <c r="J106" i="1" s="1"/>
  <c r="K107" i="1"/>
  <c r="L107" i="1" s="1"/>
  <c r="M107" i="1" s="1"/>
  <c r="K108" i="1"/>
  <c r="K109" i="1"/>
  <c r="K110" i="1"/>
  <c r="N110" i="1" s="1"/>
  <c r="O110" i="1" s="1"/>
  <c r="J110" i="1" s="1"/>
  <c r="K111" i="1"/>
  <c r="L111" i="1" s="1"/>
  <c r="M111" i="1" s="1"/>
  <c r="K112" i="1"/>
  <c r="K113" i="1"/>
  <c r="K114" i="1"/>
  <c r="N114" i="1" s="1"/>
  <c r="O114" i="1" s="1"/>
  <c r="K115" i="1"/>
  <c r="L115" i="1" s="1"/>
  <c r="M115" i="1" s="1"/>
  <c r="K116" i="1"/>
  <c r="K117" i="1"/>
  <c r="K118" i="1"/>
  <c r="N118" i="1" s="1"/>
  <c r="O118" i="1" s="1"/>
  <c r="J118" i="1" s="1"/>
  <c r="K119" i="1"/>
  <c r="L119" i="1" s="1"/>
  <c r="M119" i="1" s="1"/>
  <c r="K120" i="1"/>
  <c r="K121" i="1"/>
  <c r="K122" i="1"/>
  <c r="N122" i="1" s="1"/>
  <c r="O122" i="1" s="1"/>
  <c r="J122" i="1" s="1"/>
  <c r="K123" i="1"/>
  <c r="L123" i="1" s="1"/>
  <c r="M123" i="1" s="1"/>
  <c r="K124" i="1"/>
  <c r="K125" i="1"/>
  <c r="K126" i="1"/>
  <c r="N126" i="1" s="1"/>
  <c r="O126" i="1" s="1"/>
  <c r="J126" i="1" s="1"/>
  <c r="K127" i="1"/>
  <c r="L127" i="1" s="1"/>
  <c r="M127" i="1" s="1"/>
  <c r="K128" i="1"/>
  <c r="K129" i="1"/>
  <c r="K130" i="1"/>
  <c r="N130" i="1" s="1"/>
  <c r="O130" i="1" s="1"/>
  <c r="J130" i="1" s="1"/>
  <c r="K131" i="1"/>
  <c r="L131" i="1" s="1"/>
  <c r="M131" i="1" s="1"/>
  <c r="K132" i="1"/>
  <c r="K133" i="1"/>
  <c r="K134" i="1"/>
  <c r="N134" i="1" s="1"/>
  <c r="O134" i="1" s="1"/>
  <c r="J134" i="1" s="1"/>
  <c r="K135" i="1"/>
  <c r="L135" i="1" s="1"/>
  <c r="M135" i="1" s="1"/>
  <c r="K136" i="1"/>
  <c r="K137" i="1"/>
  <c r="K138" i="1"/>
  <c r="N138" i="1" s="1"/>
  <c r="O138" i="1" s="1"/>
  <c r="J138" i="1" s="1"/>
  <c r="K139" i="1"/>
  <c r="L139" i="1" s="1"/>
  <c r="M139" i="1" s="1"/>
  <c r="K140" i="1"/>
  <c r="K141" i="1"/>
  <c r="K142" i="1"/>
  <c r="N142" i="1" s="1"/>
  <c r="O142" i="1" s="1"/>
  <c r="J142" i="1" s="1"/>
  <c r="K143" i="1"/>
  <c r="L143" i="1" s="1"/>
  <c r="M143" i="1" s="1"/>
  <c r="K144" i="1"/>
  <c r="K145" i="1"/>
  <c r="K146" i="1"/>
  <c r="N146" i="1" s="1"/>
  <c r="O146" i="1" s="1"/>
  <c r="J146" i="1" s="1"/>
  <c r="K147" i="1"/>
  <c r="L147" i="1" s="1"/>
  <c r="M147" i="1" s="1"/>
  <c r="K148" i="1"/>
  <c r="K149" i="1"/>
  <c r="K150" i="1"/>
  <c r="N150" i="1" s="1"/>
  <c r="O150" i="1" s="1"/>
  <c r="J150" i="1" s="1"/>
  <c r="K151" i="1"/>
  <c r="L151" i="1" s="1"/>
  <c r="M151" i="1" s="1"/>
  <c r="K152" i="1"/>
  <c r="K153" i="1"/>
  <c r="K154" i="1"/>
  <c r="N154" i="1" s="1"/>
  <c r="O154" i="1" s="1"/>
  <c r="J154" i="1" s="1"/>
  <c r="K155" i="1"/>
  <c r="L155" i="1" s="1"/>
  <c r="M155" i="1" s="1"/>
  <c r="K156" i="1"/>
  <c r="K157" i="1"/>
  <c r="K158" i="1"/>
  <c r="N158" i="1" s="1"/>
  <c r="O158" i="1" s="1"/>
  <c r="J158" i="1" s="1"/>
  <c r="K159" i="1"/>
  <c r="L159" i="1" s="1"/>
  <c r="M159" i="1" s="1"/>
  <c r="K160" i="1"/>
  <c r="K161" i="1"/>
  <c r="K162" i="1"/>
  <c r="N162" i="1" s="1"/>
  <c r="O162" i="1" s="1"/>
  <c r="J162" i="1" s="1"/>
  <c r="K163" i="1"/>
  <c r="L163" i="1" s="1"/>
  <c r="M163" i="1" s="1"/>
  <c r="K164" i="1"/>
  <c r="K165" i="1"/>
  <c r="J166" i="1"/>
  <c r="K166" i="1"/>
  <c r="N166" i="1" s="1"/>
  <c r="O166" i="1" s="1"/>
  <c r="J167" i="1"/>
  <c r="K167" i="1"/>
  <c r="L167" i="1" s="1"/>
  <c r="M167" i="1" s="1"/>
  <c r="J168" i="1"/>
  <c r="K168" i="1"/>
  <c r="J169" i="1"/>
  <c r="K169" i="1"/>
  <c r="J170" i="1"/>
  <c r="K170" i="1"/>
  <c r="N170" i="1" s="1"/>
  <c r="O170" i="1" s="1"/>
  <c r="J171" i="1"/>
  <c r="K171" i="1"/>
  <c r="L171" i="1" s="1"/>
  <c r="M171" i="1" s="1"/>
  <c r="J172" i="1"/>
  <c r="K172" i="1"/>
  <c r="J173" i="1"/>
  <c r="K173" i="1"/>
  <c r="J174" i="1"/>
  <c r="K174" i="1"/>
  <c r="N174" i="1" s="1"/>
  <c r="O174" i="1" s="1"/>
  <c r="J175" i="1"/>
  <c r="K175" i="1"/>
  <c r="L175" i="1" s="1"/>
  <c r="M175" i="1" s="1"/>
  <c r="J176" i="1"/>
  <c r="K176" i="1"/>
  <c r="J177" i="1"/>
  <c r="K177" i="1"/>
  <c r="J178" i="1"/>
  <c r="K178" i="1"/>
  <c r="N178" i="1" s="1"/>
  <c r="O178" i="1" s="1"/>
  <c r="J179" i="1"/>
  <c r="K179" i="1"/>
  <c r="L179" i="1" s="1"/>
  <c r="M179" i="1" s="1"/>
  <c r="J180" i="1"/>
  <c r="K180" i="1"/>
  <c r="J181" i="1"/>
  <c r="K181" i="1"/>
  <c r="J182" i="1"/>
  <c r="K182" i="1"/>
  <c r="N182" i="1" s="1"/>
  <c r="O182" i="1" s="1"/>
  <c r="J183" i="1"/>
  <c r="K183" i="1"/>
  <c r="L183" i="1" s="1"/>
  <c r="M183" i="1" s="1"/>
  <c r="J184" i="1"/>
  <c r="K184" i="1"/>
  <c r="N184" i="1" s="1"/>
  <c r="O184" i="1" s="1"/>
  <c r="J185" i="1"/>
  <c r="K185" i="1"/>
  <c r="L185" i="1" s="1"/>
  <c r="M185" i="1" s="1"/>
  <c r="J186" i="1"/>
  <c r="K186" i="1"/>
  <c r="N186" i="1" s="1"/>
  <c r="O186" i="1" s="1"/>
  <c r="J187" i="1"/>
  <c r="K187" i="1"/>
  <c r="N187" i="1" s="1"/>
  <c r="O187" i="1" s="1"/>
  <c r="J188" i="1"/>
  <c r="K188" i="1"/>
  <c r="N188" i="1" s="1"/>
  <c r="O188" i="1" s="1"/>
  <c r="J189" i="1"/>
  <c r="K189" i="1"/>
  <c r="N189" i="1" s="1"/>
  <c r="O189" i="1" s="1"/>
  <c r="J190" i="1"/>
  <c r="K190" i="1"/>
  <c r="N190" i="1" s="1"/>
  <c r="O190" i="1" s="1"/>
  <c r="J191" i="1"/>
  <c r="K191" i="1"/>
  <c r="N191" i="1" s="1"/>
  <c r="O191" i="1" s="1"/>
  <c r="J192" i="1"/>
  <c r="K192" i="1"/>
  <c r="N192" i="1" s="1"/>
  <c r="O192" i="1" s="1"/>
  <c r="J193" i="1"/>
  <c r="K193" i="1"/>
  <c r="N193" i="1" s="1"/>
  <c r="O193" i="1" s="1"/>
  <c r="J194" i="1"/>
  <c r="K194" i="1"/>
  <c r="L194" i="1" s="1"/>
  <c r="M194" i="1" s="1"/>
  <c r="J195" i="1"/>
  <c r="K195" i="1"/>
  <c r="N195" i="1" s="1"/>
  <c r="O195" i="1" s="1"/>
  <c r="J196" i="1"/>
  <c r="K196" i="1"/>
  <c r="N196" i="1" s="1"/>
  <c r="O196" i="1" s="1"/>
  <c r="J197" i="1"/>
  <c r="K197" i="1"/>
  <c r="N197" i="1" s="1"/>
  <c r="O197" i="1" s="1"/>
  <c r="J198" i="1"/>
  <c r="K198" i="1"/>
  <c r="N198" i="1" s="1"/>
  <c r="O198" i="1" s="1"/>
  <c r="J199" i="1"/>
  <c r="K199" i="1"/>
  <c r="N199" i="1" s="1"/>
  <c r="O199" i="1" s="1"/>
  <c r="J200" i="1"/>
  <c r="K200" i="1"/>
  <c r="N200" i="1" s="1"/>
  <c r="O200" i="1" s="1"/>
  <c r="J201" i="1"/>
  <c r="K201" i="1"/>
  <c r="N201" i="1" s="1"/>
  <c r="O201" i="1" s="1"/>
  <c r="J202" i="1"/>
  <c r="K202" i="1"/>
  <c r="L202" i="1" s="1"/>
  <c r="M202" i="1" s="1"/>
  <c r="J203" i="1"/>
  <c r="K203" i="1"/>
  <c r="N203" i="1" s="1"/>
  <c r="O203" i="1" s="1"/>
  <c r="N139" i="1" l="1"/>
  <c r="O139" i="1" s="1"/>
  <c r="J139" i="1" s="1"/>
  <c r="L199" i="1"/>
  <c r="M199" i="1" s="1"/>
  <c r="L86" i="1"/>
  <c r="M86" i="1" s="1"/>
  <c r="J86" i="1" s="1"/>
  <c r="L190" i="1"/>
  <c r="M190" i="1" s="1"/>
  <c r="N115" i="1"/>
  <c r="O115" i="1" s="1"/>
  <c r="J115" i="1" s="1"/>
  <c r="L18" i="1"/>
  <c r="M18" i="1" s="1"/>
  <c r="J18" i="1" s="1"/>
  <c r="N202" i="1"/>
  <c r="O202" i="1" s="1"/>
  <c r="L198" i="1"/>
  <c r="M198" i="1" s="1"/>
  <c r="N159" i="1"/>
  <c r="O159" i="1" s="1"/>
  <c r="J159" i="1" s="1"/>
  <c r="N31" i="1"/>
  <c r="O31" i="1" s="1"/>
  <c r="J31" i="1" s="1"/>
  <c r="N99" i="1"/>
  <c r="O99" i="1" s="1"/>
  <c r="J99" i="1" s="1"/>
  <c r="L46" i="1"/>
  <c r="M46" i="1" s="1"/>
  <c r="J46" i="1" s="1"/>
  <c r="N167" i="1"/>
  <c r="O167" i="1" s="1"/>
  <c r="L154" i="1"/>
  <c r="M154" i="1" s="1"/>
  <c r="L114" i="1"/>
  <c r="M114" i="1" s="1"/>
  <c r="J114" i="1" s="1"/>
  <c r="N39" i="1"/>
  <c r="O39" i="1" s="1"/>
  <c r="J39" i="1" s="1"/>
  <c r="L26" i="1"/>
  <c r="M26" i="1" s="1"/>
  <c r="J26" i="1" s="1"/>
  <c r="L201" i="1"/>
  <c r="M201" i="1" s="1"/>
  <c r="L193" i="1"/>
  <c r="M193" i="1" s="1"/>
  <c r="L130" i="1"/>
  <c r="M130" i="1" s="1"/>
  <c r="L94" i="1"/>
  <c r="M94" i="1" s="1"/>
  <c r="J94" i="1" s="1"/>
  <c r="N79" i="1"/>
  <c r="O79" i="1" s="1"/>
  <c r="J79" i="1" s="1"/>
  <c r="L196" i="1"/>
  <c r="M196" i="1" s="1"/>
  <c r="L191" i="1"/>
  <c r="M191" i="1" s="1"/>
  <c r="L188" i="1"/>
  <c r="M188" i="1" s="1"/>
  <c r="N183" i="1"/>
  <c r="O183" i="1" s="1"/>
  <c r="L146" i="1"/>
  <c r="M146" i="1" s="1"/>
  <c r="N131" i="1"/>
  <c r="O131" i="1" s="1"/>
  <c r="J131" i="1" s="1"/>
  <c r="L126" i="1"/>
  <c r="M126" i="1" s="1"/>
  <c r="N71" i="1"/>
  <c r="O71" i="1" s="1"/>
  <c r="J71" i="1" s="1"/>
  <c r="L58" i="1"/>
  <c r="M58" i="1" s="1"/>
  <c r="J58" i="1" s="1"/>
  <c r="N47" i="1"/>
  <c r="O47" i="1" s="1"/>
  <c r="J47" i="1" s="1"/>
  <c r="N147" i="1"/>
  <c r="O147" i="1" s="1"/>
  <c r="J147" i="1" s="1"/>
  <c r="N107" i="1"/>
  <c r="O107" i="1" s="1"/>
  <c r="J107" i="1" s="1"/>
  <c r="L98" i="1"/>
  <c r="M98" i="1" s="1"/>
  <c r="L78" i="1"/>
  <c r="M78" i="1" s="1"/>
  <c r="J78" i="1" s="1"/>
  <c r="N63" i="1"/>
  <c r="O63" i="1" s="1"/>
  <c r="J63" i="1" s="1"/>
  <c r="L54" i="1"/>
  <c r="M54" i="1" s="1"/>
  <c r="J54" i="1" s="1"/>
  <c r="N194" i="1"/>
  <c r="O194" i="1" s="1"/>
  <c r="L200" i="1"/>
  <c r="M200" i="1" s="1"/>
  <c r="L195" i="1"/>
  <c r="M195" i="1" s="1"/>
  <c r="L189" i="1"/>
  <c r="M189" i="1" s="1"/>
  <c r="L158" i="1"/>
  <c r="M158" i="1" s="1"/>
  <c r="N143" i="1"/>
  <c r="O143" i="1" s="1"/>
  <c r="J143" i="1" s="1"/>
  <c r="L142" i="1"/>
  <c r="M142" i="1" s="1"/>
  <c r="N135" i="1"/>
  <c r="O135" i="1" s="1"/>
  <c r="J135" i="1" s="1"/>
  <c r="N127" i="1"/>
  <c r="O127" i="1" s="1"/>
  <c r="J127" i="1" s="1"/>
  <c r="L122" i="1"/>
  <c r="M122" i="1" s="1"/>
  <c r="N111" i="1"/>
  <c r="O111" i="1" s="1"/>
  <c r="J111" i="1" s="1"/>
  <c r="L110" i="1"/>
  <c r="M110" i="1" s="1"/>
  <c r="N103" i="1"/>
  <c r="O103" i="1" s="1"/>
  <c r="J103" i="1" s="1"/>
  <c r="N95" i="1"/>
  <c r="O95" i="1" s="1"/>
  <c r="J95" i="1" s="1"/>
  <c r="L90" i="1"/>
  <c r="M90" i="1" s="1"/>
  <c r="J90" i="1" s="1"/>
  <c r="N83" i="1"/>
  <c r="O83" i="1" s="1"/>
  <c r="J83" i="1" s="1"/>
  <c r="L82" i="1"/>
  <c r="M82" i="1" s="1"/>
  <c r="J82" i="1" s="1"/>
  <c r="N67" i="1"/>
  <c r="O67" i="1" s="1"/>
  <c r="J67" i="1" s="1"/>
  <c r="L66" i="1"/>
  <c r="M66" i="1" s="1"/>
  <c r="J66" i="1" s="1"/>
  <c r="N51" i="1"/>
  <c r="O51" i="1" s="1"/>
  <c r="J51" i="1" s="1"/>
  <c r="L50" i="1"/>
  <c r="M50" i="1" s="1"/>
  <c r="J50" i="1" s="1"/>
  <c r="N35" i="1"/>
  <c r="O35" i="1" s="1"/>
  <c r="J35" i="1" s="1"/>
  <c r="L34" i="1"/>
  <c r="M34" i="1" s="1"/>
  <c r="J34" i="1" s="1"/>
  <c r="L203" i="1"/>
  <c r="M203" i="1" s="1"/>
  <c r="L197" i="1"/>
  <c r="M197" i="1" s="1"/>
  <c r="L192" i="1"/>
  <c r="M192" i="1" s="1"/>
  <c r="L187" i="1"/>
  <c r="M187" i="1" s="1"/>
  <c r="L184" i="1"/>
  <c r="M184" i="1" s="1"/>
  <c r="N163" i="1"/>
  <c r="O163" i="1" s="1"/>
  <c r="J163" i="1" s="1"/>
  <c r="L162" i="1"/>
  <c r="M162" i="1" s="1"/>
  <c r="L150" i="1"/>
  <c r="M150" i="1" s="1"/>
  <c r="L118" i="1"/>
  <c r="M118" i="1" s="1"/>
  <c r="N75" i="1"/>
  <c r="O75" i="1" s="1"/>
  <c r="J75" i="1" s="1"/>
  <c r="L62" i="1"/>
  <c r="M62" i="1" s="1"/>
  <c r="J62" i="1" s="1"/>
  <c r="N43" i="1"/>
  <c r="O43" i="1" s="1"/>
  <c r="J43" i="1" s="1"/>
  <c r="L30" i="1"/>
  <c r="M30" i="1" s="1"/>
  <c r="J30" i="1" s="1"/>
  <c r="N19" i="1"/>
  <c r="O19" i="1" s="1"/>
  <c r="J19" i="1" s="1"/>
  <c r="L22" i="1"/>
  <c r="M22" i="1" s="1"/>
  <c r="J22" i="1" s="1"/>
  <c r="L170" i="1"/>
  <c r="M170" i="1" s="1"/>
  <c r="N155" i="1"/>
  <c r="O155" i="1" s="1"/>
  <c r="J155" i="1" s="1"/>
  <c r="L138" i="1"/>
  <c r="M138" i="1" s="1"/>
  <c r="N123" i="1"/>
  <c r="O123" i="1" s="1"/>
  <c r="J123" i="1" s="1"/>
  <c r="L106" i="1"/>
  <c r="M106" i="1" s="1"/>
  <c r="N91" i="1"/>
  <c r="O91" i="1" s="1"/>
  <c r="J91" i="1" s="1"/>
  <c r="L74" i="1"/>
  <c r="M74" i="1" s="1"/>
  <c r="J74" i="1" s="1"/>
  <c r="N59" i="1"/>
  <c r="O59" i="1" s="1"/>
  <c r="J59" i="1" s="1"/>
  <c r="L42" i="1"/>
  <c r="M42" i="1" s="1"/>
  <c r="J42" i="1" s="1"/>
  <c r="N27" i="1"/>
  <c r="O27" i="1" s="1"/>
  <c r="J27" i="1" s="1"/>
  <c r="N175" i="1"/>
  <c r="O175" i="1" s="1"/>
  <c r="L166" i="1"/>
  <c r="M166" i="1" s="1"/>
  <c r="N151" i="1"/>
  <c r="O151" i="1" s="1"/>
  <c r="J151" i="1" s="1"/>
  <c r="L134" i="1"/>
  <c r="M134" i="1" s="1"/>
  <c r="N119" i="1"/>
  <c r="O119" i="1" s="1"/>
  <c r="J119" i="1" s="1"/>
  <c r="L102" i="1"/>
  <c r="M102" i="1" s="1"/>
  <c r="N87" i="1"/>
  <c r="O87" i="1" s="1"/>
  <c r="J87" i="1" s="1"/>
  <c r="L70" i="1"/>
  <c r="M70" i="1" s="1"/>
  <c r="J70" i="1" s="1"/>
  <c r="N55" i="1"/>
  <c r="O55" i="1" s="1"/>
  <c r="J55" i="1" s="1"/>
  <c r="L38" i="1"/>
  <c r="M38" i="1" s="1"/>
  <c r="J38" i="1" s="1"/>
  <c r="N23" i="1"/>
  <c r="O23" i="1" s="1"/>
  <c r="J23" i="1" s="1"/>
  <c r="L173" i="1"/>
  <c r="M173" i="1" s="1"/>
  <c r="N173" i="1"/>
  <c r="O173" i="1" s="1"/>
  <c r="L178" i="1"/>
  <c r="M178" i="1" s="1"/>
  <c r="N180" i="1"/>
  <c r="O180" i="1" s="1"/>
  <c r="L180" i="1"/>
  <c r="M180" i="1" s="1"/>
  <c r="N176" i="1"/>
  <c r="O176" i="1" s="1"/>
  <c r="L176" i="1"/>
  <c r="M176" i="1" s="1"/>
  <c r="L169" i="1"/>
  <c r="M169" i="1" s="1"/>
  <c r="N169" i="1"/>
  <c r="O169" i="1" s="1"/>
  <c r="L165" i="1"/>
  <c r="M165" i="1" s="1"/>
  <c r="N165" i="1"/>
  <c r="O165" i="1" s="1"/>
  <c r="J165" i="1" s="1"/>
  <c r="L161" i="1"/>
  <c r="M161" i="1" s="1"/>
  <c r="N161" i="1"/>
  <c r="O161" i="1" s="1"/>
  <c r="J161" i="1" s="1"/>
  <c r="L157" i="1"/>
  <c r="M157" i="1" s="1"/>
  <c r="N157" i="1"/>
  <c r="O157" i="1" s="1"/>
  <c r="J157" i="1" s="1"/>
  <c r="L153" i="1"/>
  <c r="M153" i="1" s="1"/>
  <c r="N153" i="1"/>
  <c r="O153" i="1" s="1"/>
  <c r="J153" i="1" s="1"/>
  <c r="L149" i="1"/>
  <c r="M149" i="1" s="1"/>
  <c r="N149" i="1"/>
  <c r="O149" i="1" s="1"/>
  <c r="J149" i="1" s="1"/>
  <c r="L145" i="1"/>
  <c r="M145" i="1" s="1"/>
  <c r="N145" i="1"/>
  <c r="O145" i="1" s="1"/>
  <c r="J145" i="1" s="1"/>
  <c r="L141" i="1"/>
  <c r="M141" i="1" s="1"/>
  <c r="N141" i="1"/>
  <c r="O141" i="1" s="1"/>
  <c r="J141" i="1" s="1"/>
  <c r="L137" i="1"/>
  <c r="M137" i="1" s="1"/>
  <c r="N137" i="1"/>
  <c r="O137" i="1" s="1"/>
  <c r="J137" i="1" s="1"/>
  <c r="L133" i="1"/>
  <c r="M133" i="1" s="1"/>
  <c r="N133" i="1"/>
  <c r="O133" i="1" s="1"/>
  <c r="J133" i="1" s="1"/>
  <c r="L129" i="1"/>
  <c r="M129" i="1" s="1"/>
  <c r="N129" i="1"/>
  <c r="O129" i="1" s="1"/>
  <c r="J129" i="1" s="1"/>
  <c r="L125" i="1"/>
  <c r="M125" i="1" s="1"/>
  <c r="N125" i="1"/>
  <c r="O125" i="1" s="1"/>
  <c r="J125" i="1" s="1"/>
  <c r="L121" i="1"/>
  <c r="M121" i="1" s="1"/>
  <c r="N121" i="1"/>
  <c r="O121" i="1" s="1"/>
  <c r="J121" i="1" s="1"/>
  <c r="L117" i="1"/>
  <c r="M117" i="1" s="1"/>
  <c r="N117" i="1"/>
  <c r="O117" i="1" s="1"/>
  <c r="J117" i="1" s="1"/>
  <c r="L113" i="1"/>
  <c r="M113" i="1" s="1"/>
  <c r="N113" i="1"/>
  <c r="O113" i="1" s="1"/>
  <c r="J113" i="1" s="1"/>
  <c r="L109" i="1"/>
  <c r="M109" i="1" s="1"/>
  <c r="N109" i="1"/>
  <c r="O109" i="1" s="1"/>
  <c r="J109" i="1" s="1"/>
  <c r="L105" i="1"/>
  <c r="M105" i="1" s="1"/>
  <c r="N105" i="1"/>
  <c r="O105" i="1" s="1"/>
  <c r="L101" i="1"/>
  <c r="M101" i="1" s="1"/>
  <c r="N101" i="1"/>
  <c r="O101" i="1" s="1"/>
  <c r="J101" i="1" s="1"/>
  <c r="L97" i="1"/>
  <c r="M97" i="1" s="1"/>
  <c r="N97" i="1"/>
  <c r="O97" i="1" s="1"/>
  <c r="L93" i="1"/>
  <c r="M93" i="1" s="1"/>
  <c r="N93" i="1"/>
  <c r="O93" i="1" s="1"/>
  <c r="J93" i="1" s="1"/>
  <c r="L89" i="1"/>
  <c r="M89" i="1" s="1"/>
  <c r="N89" i="1"/>
  <c r="O89" i="1" s="1"/>
  <c r="L85" i="1"/>
  <c r="M85" i="1" s="1"/>
  <c r="N85" i="1"/>
  <c r="O85" i="1" s="1"/>
  <c r="L81" i="1"/>
  <c r="M81" i="1" s="1"/>
  <c r="N81" i="1"/>
  <c r="O81" i="1" s="1"/>
  <c r="L77" i="1"/>
  <c r="M77" i="1" s="1"/>
  <c r="N77" i="1"/>
  <c r="O77" i="1" s="1"/>
  <c r="J77" i="1" s="1"/>
  <c r="L73" i="1"/>
  <c r="M73" i="1" s="1"/>
  <c r="N73" i="1"/>
  <c r="O73" i="1" s="1"/>
  <c r="L69" i="1"/>
  <c r="M69" i="1" s="1"/>
  <c r="N69" i="1"/>
  <c r="O69" i="1" s="1"/>
  <c r="L65" i="1"/>
  <c r="M65" i="1" s="1"/>
  <c r="N65" i="1"/>
  <c r="O65" i="1" s="1"/>
  <c r="L61" i="1"/>
  <c r="M61" i="1" s="1"/>
  <c r="N61" i="1"/>
  <c r="O61" i="1" s="1"/>
  <c r="L57" i="1"/>
  <c r="M57" i="1" s="1"/>
  <c r="N57" i="1"/>
  <c r="O57" i="1" s="1"/>
  <c r="L53" i="1"/>
  <c r="M53" i="1" s="1"/>
  <c r="N53" i="1"/>
  <c r="O53" i="1" s="1"/>
  <c r="L49" i="1"/>
  <c r="M49" i="1" s="1"/>
  <c r="N49" i="1"/>
  <c r="O49" i="1" s="1"/>
  <c r="L45" i="1"/>
  <c r="M45" i="1" s="1"/>
  <c r="N45" i="1"/>
  <c r="O45" i="1" s="1"/>
  <c r="L41" i="1"/>
  <c r="M41" i="1" s="1"/>
  <c r="N41" i="1"/>
  <c r="O41" i="1" s="1"/>
  <c r="L37" i="1"/>
  <c r="M37" i="1" s="1"/>
  <c r="N37" i="1"/>
  <c r="O37" i="1" s="1"/>
  <c r="L33" i="1"/>
  <c r="M33" i="1" s="1"/>
  <c r="N33" i="1"/>
  <c r="O33" i="1" s="1"/>
  <c r="L29" i="1"/>
  <c r="M29" i="1" s="1"/>
  <c r="N29" i="1"/>
  <c r="O29" i="1" s="1"/>
  <c r="L25" i="1"/>
  <c r="M25" i="1" s="1"/>
  <c r="N25" i="1"/>
  <c r="O25" i="1" s="1"/>
  <c r="L21" i="1"/>
  <c r="M21" i="1" s="1"/>
  <c r="N21" i="1"/>
  <c r="O21" i="1" s="1"/>
  <c r="L186" i="1"/>
  <c r="M186" i="1" s="1"/>
  <c r="N179" i="1"/>
  <c r="O179" i="1" s="1"/>
  <c r="L174" i="1"/>
  <c r="M174" i="1" s="1"/>
  <c r="N172" i="1"/>
  <c r="O172" i="1" s="1"/>
  <c r="L172" i="1"/>
  <c r="M172" i="1" s="1"/>
  <c r="N156" i="1"/>
  <c r="O156" i="1" s="1"/>
  <c r="J156" i="1" s="1"/>
  <c r="L156" i="1"/>
  <c r="M156" i="1" s="1"/>
  <c r="N152" i="1"/>
  <c r="O152" i="1" s="1"/>
  <c r="J152" i="1" s="1"/>
  <c r="L152" i="1"/>
  <c r="M152" i="1" s="1"/>
  <c r="N140" i="1"/>
  <c r="O140" i="1" s="1"/>
  <c r="J140" i="1" s="1"/>
  <c r="L140" i="1"/>
  <c r="M140" i="1" s="1"/>
  <c r="N136" i="1"/>
  <c r="O136" i="1" s="1"/>
  <c r="J136" i="1" s="1"/>
  <c r="L136" i="1"/>
  <c r="M136" i="1" s="1"/>
  <c r="N128" i="1"/>
  <c r="O128" i="1" s="1"/>
  <c r="J128" i="1" s="1"/>
  <c r="L128" i="1"/>
  <c r="M128" i="1" s="1"/>
  <c r="N120" i="1"/>
  <c r="O120" i="1" s="1"/>
  <c r="J120" i="1" s="1"/>
  <c r="L120" i="1"/>
  <c r="M120" i="1" s="1"/>
  <c r="N116" i="1"/>
  <c r="O116" i="1" s="1"/>
  <c r="J116" i="1" s="1"/>
  <c r="L116" i="1"/>
  <c r="M116" i="1" s="1"/>
  <c r="N104" i="1"/>
  <c r="O104" i="1" s="1"/>
  <c r="J104" i="1" s="1"/>
  <c r="L104" i="1"/>
  <c r="M104" i="1" s="1"/>
  <c r="N100" i="1"/>
  <c r="O100" i="1" s="1"/>
  <c r="L100" i="1"/>
  <c r="M100" i="1" s="1"/>
  <c r="N92" i="1"/>
  <c r="O92" i="1" s="1"/>
  <c r="J92" i="1" s="1"/>
  <c r="L92" i="1"/>
  <c r="M92" i="1" s="1"/>
  <c r="N88" i="1"/>
  <c r="O88" i="1" s="1"/>
  <c r="L88" i="1"/>
  <c r="M88" i="1" s="1"/>
  <c r="N84" i="1"/>
  <c r="O84" i="1" s="1"/>
  <c r="L84" i="1"/>
  <c r="M84" i="1" s="1"/>
  <c r="N72" i="1"/>
  <c r="O72" i="1" s="1"/>
  <c r="L72" i="1"/>
  <c r="M72" i="1" s="1"/>
  <c r="N68" i="1"/>
  <c r="O68" i="1" s="1"/>
  <c r="L68" i="1"/>
  <c r="M68" i="1" s="1"/>
  <c r="N64" i="1"/>
  <c r="O64" i="1" s="1"/>
  <c r="L64" i="1"/>
  <c r="M64" i="1" s="1"/>
  <c r="N60" i="1"/>
  <c r="O60" i="1" s="1"/>
  <c r="L60" i="1"/>
  <c r="M60" i="1" s="1"/>
  <c r="N48" i="1"/>
  <c r="O48" i="1" s="1"/>
  <c r="L48" i="1"/>
  <c r="M48" i="1" s="1"/>
  <c r="N44" i="1"/>
  <c r="O44" i="1" s="1"/>
  <c r="L44" i="1"/>
  <c r="M44" i="1" s="1"/>
  <c r="N36" i="1"/>
  <c r="O36" i="1" s="1"/>
  <c r="L36" i="1"/>
  <c r="M36" i="1" s="1"/>
  <c r="N32" i="1"/>
  <c r="O32" i="1" s="1"/>
  <c r="L32" i="1"/>
  <c r="M32" i="1" s="1"/>
  <c r="N20" i="1"/>
  <c r="O20" i="1" s="1"/>
  <c r="L20" i="1"/>
  <c r="M20" i="1" s="1"/>
  <c r="L181" i="1"/>
  <c r="M181" i="1" s="1"/>
  <c r="N181" i="1"/>
  <c r="O181" i="1" s="1"/>
  <c r="N168" i="1"/>
  <c r="O168" i="1" s="1"/>
  <c r="L168" i="1"/>
  <c r="M168" i="1" s="1"/>
  <c r="N164" i="1"/>
  <c r="O164" i="1" s="1"/>
  <c r="J164" i="1" s="1"/>
  <c r="L164" i="1"/>
  <c r="M164" i="1" s="1"/>
  <c r="N160" i="1"/>
  <c r="O160" i="1" s="1"/>
  <c r="J160" i="1" s="1"/>
  <c r="L160" i="1"/>
  <c r="M160" i="1" s="1"/>
  <c r="N148" i="1"/>
  <c r="O148" i="1" s="1"/>
  <c r="J148" i="1" s="1"/>
  <c r="L148" i="1"/>
  <c r="M148" i="1" s="1"/>
  <c r="N144" i="1"/>
  <c r="O144" i="1" s="1"/>
  <c r="J144" i="1" s="1"/>
  <c r="L144" i="1"/>
  <c r="M144" i="1" s="1"/>
  <c r="N132" i="1"/>
  <c r="O132" i="1" s="1"/>
  <c r="J132" i="1" s="1"/>
  <c r="L132" i="1"/>
  <c r="M132" i="1" s="1"/>
  <c r="N124" i="1"/>
  <c r="O124" i="1" s="1"/>
  <c r="J124" i="1" s="1"/>
  <c r="L124" i="1"/>
  <c r="M124" i="1" s="1"/>
  <c r="N112" i="1"/>
  <c r="O112" i="1" s="1"/>
  <c r="J112" i="1" s="1"/>
  <c r="L112" i="1"/>
  <c r="M112" i="1" s="1"/>
  <c r="N108" i="1"/>
  <c r="O108" i="1" s="1"/>
  <c r="L108" i="1"/>
  <c r="M108" i="1" s="1"/>
  <c r="N96" i="1"/>
  <c r="O96" i="1" s="1"/>
  <c r="J96" i="1" s="1"/>
  <c r="L96" i="1"/>
  <c r="M96" i="1" s="1"/>
  <c r="N80" i="1"/>
  <c r="O80" i="1" s="1"/>
  <c r="L80" i="1"/>
  <c r="M80" i="1" s="1"/>
  <c r="N76" i="1"/>
  <c r="O76" i="1" s="1"/>
  <c r="J76" i="1" s="1"/>
  <c r="L76" i="1"/>
  <c r="M76" i="1" s="1"/>
  <c r="N56" i="1"/>
  <c r="O56" i="1" s="1"/>
  <c r="L56" i="1"/>
  <c r="M56" i="1" s="1"/>
  <c r="N52" i="1"/>
  <c r="O52" i="1" s="1"/>
  <c r="L52" i="1"/>
  <c r="M52" i="1" s="1"/>
  <c r="N40" i="1"/>
  <c r="O40" i="1" s="1"/>
  <c r="L40" i="1"/>
  <c r="M40" i="1" s="1"/>
  <c r="N28" i="1"/>
  <c r="O28" i="1" s="1"/>
  <c r="L28" i="1"/>
  <c r="M28" i="1" s="1"/>
  <c r="N24" i="1"/>
  <c r="O24" i="1" s="1"/>
  <c r="L24" i="1"/>
  <c r="M24" i="1" s="1"/>
  <c r="L177" i="1"/>
  <c r="M177" i="1" s="1"/>
  <c r="N177" i="1"/>
  <c r="O177" i="1" s="1"/>
  <c r="N185" i="1"/>
  <c r="O185" i="1" s="1"/>
  <c r="L182" i="1"/>
  <c r="M182" i="1" s="1"/>
  <c r="N171" i="1"/>
  <c r="O171" i="1" s="1"/>
  <c r="J69" i="1" l="1"/>
  <c r="J85" i="1"/>
  <c r="J65" i="1"/>
  <c r="J108" i="1"/>
  <c r="J36" i="1"/>
  <c r="J64" i="1"/>
  <c r="J100" i="1"/>
  <c r="J57" i="1"/>
  <c r="J73" i="1"/>
  <c r="J81" i="1"/>
  <c r="J89" i="1"/>
  <c r="J97" i="1"/>
  <c r="J105" i="1"/>
  <c r="J56" i="1"/>
  <c r="J80" i="1"/>
  <c r="J48" i="1"/>
  <c r="J72" i="1"/>
  <c r="J88" i="1"/>
  <c r="J33" i="1"/>
  <c r="J41" i="1"/>
  <c r="J49" i="1"/>
  <c r="J52" i="1"/>
  <c r="J60" i="1"/>
  <c r="J68" i="1"/>
  <c r="J84" i="1"/>
  <c r="J53" i="1"/>
  <c r="J61" i="1"/>
  <c r="J44" i="1"/>
  <c r="J37" i="1"/>
  <c r="J45" i="1"/>
  <c r="J25" i="1"/>
  <c r="J40" i="1"/>
  <c r="J32" i="1"/>
  <c r="J29" i="1"/>
  <c r="J28" i="1"/>
  <c r="J24" i="1"/>
  <c r="J21" i="1"/>
  <c r="J20" i="1"/>
  <c r="K7" i="1"/>
  <c r="N7" i="1" s="1"/>
  <c r="K8" i="1"/>
  <c r="L8" i="1" s="1"/>
  <c r="M8" i="1" s="1"/>
  <c r="K9" i="1"/>
  <c r="N9" i="1" s="1"/>
  <c r="O9" i="1" s="1"/>
  <c r="K10" i="1"/>
  <c r="L10" i="1" s="1"/>
  <c r="M10" i="1" s="1"/>
  <c r="K11" i="1"/>
  <c r="L11" i="1" s="1"/>
  <c r="M11" i="1" s="1"/>
  <c r="K12" i="1"/>
  <c r="L12" i="1" s="1"/>
  <c r="M12" i="1" s="1"/>
  <c r="K13" i="1"/>
  <c r="N13" i="1" s="1"/>
  <c r="O13" i="1" s="1"/>
  <c r="K14" i="1"/>
  <c r="L14" i="1" s="1"/>
  <c r="M14" i="1" s="1"/>
  <c r="K15" i="1"/>
  <c r="N15" i="1" s="1"/>
  <c r="O15" i="1" s="1"/>
  <c r="K16" i="1"/>
  <c r="L16" i="1" s="1"/>
  <c r="M16" i="1" s="1"/>
  <c r="K17" i="1"/>
  <c r="N17" i="1" s="1"/>
  <c r="O17" i="1" s="1"/>
  <c r="O7" i="1" l="1"/>
  <c r="BC7" i="1" s="1"/>
  <c r="L15" i="1"/>
  <c r="M15" i="1" s="1"/>
  <c r="J15" i="1" s="1"/>
  <c r="L13" i="1"/>
  <c r="M13" i="1" s="1"/>
  <c r="J13" i="1" s="1"/>
  <c r="L17" i="1"/>
  <c r="M17" i="1" s="1"/>
  <c r="J17" i="1" s="1"/>
  <c r="L9" i="1"/>
  <c r="M9" i="1" s="1"/>
  <c r="J9" i="1" s="1"/>
  <c r="L7" i="1"/>
  <c r="M7" i="1" s="1"/>
  <c r="BB7" i="1" s="1"/>
  <c r="BB8" i="1" s="1"/>
  <c r="N11" i="1"/>
  <c r="O11" i="1" s="1"/>
  <c r="J11" i="1" s="1"/>
  <c r="N16" i="1"/>
  <c r="O16" i="1" s="1"/>
  <c r="J16" i="1" s="1"/>
  <c r="N14" i="1"/>
  <c r="O14" i="1" s="1"/>
  <c r="J14" i="1" s="1"/>
  <c r="N12" i="1"/>
  <c r="O12" i="1" s="1"/>
  <c r="J12" i="1" s="1"/>
  <c r="N10" i="1"/>
  <c r="O10" i="1" s="1"/>
  <c r="J10" i="1" s="1"/>
  <c r="N8" i="1"/>
  <c r="O8" i="1" s="1"/>
  <c r="J8" i="1" s="1"/>
  <c r="BC8" i="1" l="1"/>
  <c r="BC9" i="1" s="1"/>
  <c r="BC10" i="1" s="1"/>
  <c r="BC11" i="1" s="1"/>
  <c r="BC12" i="1" s="1"/>
  <c r="BC13" i="1" s="1"/>
  <c r="BC14" i="1" s="1"/>
  <c r="BC15" i="1" s="1"/>
  <c r="BC16" i="1" s="1"/>
  <c r="BC17" i="1" s="1"/>
  <c r="BC18" i="1" s="1"/>
  <c r="BC19" i="1" s="1"/>
  <c r="BC20" i="1" s="1"/>
  <c r="BC21" i="1" s="1"/>
  <c r="BC22" i="1" s="1"/>
  <c r="BC23" i="1" s="1"/>
  <c r="BC24" i="1" s="1"/>
  <c r="BC25" i="1" s="1"/>
  <c r="BC26" i="1" s="1"/>
  <c r="BC27" i="1" s="1"/>
  <c r="BC28" i="1" s="1"/>
  <c r="BC29" i="1" s="1"/>
  <c r="BC30" i="1" s="1"/>
  <c r="BC31" i="1" s="1"/>
  <c r="BC32" i="1" s="1"/>
  <c r="BC33" i="1" s="1"/>
  <c r="BC34" i="1" s="1"/>
  <c r="BC35" i="1" s="1"/>
  <c r="BC36" i="1" s="1"/>
  <c r="BC37" i="1" s="1"/>
  <c r="BC38" i="1" s="1"/>
  <c r="BC39" i="1" s="1"/>
  <c r="BC40" i="1" s="1"/>
  <c r="BC41" i="1" s="1"/>
  <c r="BC42" i="1" s="1"/>
  <c r="BC43" i="1" s="1"/>
  <c r="BC44" i="1" s="1"/>
  <c r="BC45" i="1" s="1"/>
  <c r="BC46" i="1" s="1"/>
  <c r="BC47" i="1" s="1"/>
  <c r="BC48" i="1" s="1"/>
  <c r="BC49" i="1" s="1"/>
  <c r="BC50" i="1" s="1"/>
  <c r="BC51" i="1" s="1"/>
  <c r="BC52" i="1" s="1"/>
  <c r="BC53" i="1" s="1"/>
  <c r="BC54" i="1" s="1"/>
  <c r="BC55" i="1" s="1"/>
  <c r="BC56" i="1" s="1"/>
  <c r="BC57" i="1" s="1"/>
  <c r="BC58" i="1" s="1"/>
  <c r="BC59" i="1" s="1"/>
  <c r="BC60" i="1" s="1"/>
  <c r="BC61" i="1" s="1"/>
  <c r="BC62" i="1" s="1"/>
  <c r="BC63" i="1" s="1"/>
  <c r="BC64" i="1" s="1"/>
  <c r="BC65" i="1" s="1"/>
  <c r="BC66" i="1" s="1"/>
  <c r="BC67" i="1" s="1"/>
  <c r="BC68" i="1" s="1"/>
  <c r="BC69" i="1" s="1"/>
  <c r="BC70" i="1" s="1"/>
  <c r="BC71" i="1" s="1"/>
  <c r="BC72" i="1" s="1"/>
  <c r="BC73" i="1" s="1"/>
  <c r="BC74" i="1" s="1"/>
  <c r="BC75" i="1" s="1"/>
  <c r="BC76" i="1" s="1"/>
  <c r="BC77" i="1" s="1"/>
  <c r="BC78" i="1" s="1"/>
  <c r="BC79" i="1" s="1"/>
  <c r="BC80" i="1" s="1"/>
  <c r="BC81" i="1" s="1"/>
  <c r="BC82" i="1" s="1"/>
  <c r="BC83" i="1" s="1"/>
  <c r="BC84" i="1" s="1"/>
  <c r="BC85" i="1" s="1"/>
  <c r="BC86" i="1" s="1"/>
  <c r="BC87" i="1" s="1"/>
  <c r="BC88" i="1" s="1"/>
  <c r="BC89" i="1" s="1"/>
  <c r="BC90" i="1" s="1"/>
  <c r="BC91" i="1" s="1"/>
  <c r="BC92" i="1" s="1"/>
  <c r="BC93" i="1" s="1"/>
  <c r="BC94" i="1" s="1"/>
  <c r="BC95" i="1" s="1"/>
  <c r="BC96" i="1" s="1"/>
  <c r="BC97" i="1" s="1"/>
  <c r="BC98" i="1" s="1"/>
  <c r="BC99" i="1" s="1"/>
  <c r="BC100" i="1" s="1"/>
  <c r="BC101" i="1" s="1"/>
  <c r="BC102" i="1" s="1"/>
  <c r="BC103" i="1" s="1"/>
  <c r="BC104" i="1" s="1"/>
  <c r="BC105" i="1" s="1"/>
  <c r="BC106" i="1" s="1"/>
  <c r="BC107" i="1" s="1"/>
  <c r="BC108" i="1" s="1"/>
  <c r="BC109" i="1" s="1"/>
  <c r="BC110" i="1" s="1"/>
  <c r="BC111" i="1" s="1"/>
  <c r="BC112" i="1" s="1"/>
  <c r="BC113" i="1" s="1"/>
  <c r="BC114" i="1" s="1"/>
  <c r="BC115" i="1" s="1"/>
  <c r="BC116" i="1" s="1"/>
  <c r="BC117" i="1" s="1"/>
  <c r="BC118" i="1" s="1"/>
  <c r="BC119" i="1" s="1"/>
  <c r="BC120" i="1" s="1"/>
  <c r="BC121" i="1" s="1"/>
  <c r="BC122" i="1" s="1"/>
  <c r="BC123" i="1" s="1"/>
  <c r="BC124" i="1" s="1"/>
  <c r="BC125" i="1" s="1"/>
  <c r="BC126" i="1" s="1"/>
  <c r="BC127" i="1" s="1"/>
  <c r="BC128" i="1" s="1"/>
  <c r="BC129" i="1" s="1"/>
  <c r="BC130" i="1" s="1"/>
  <c r="BC131" i="1" s="1"/>
  <c r="BC132" i="1" s="1"/>
  <c r="BC133" i="1" s="1"/>
  <c r="BC134" i="1" s="1"/>
  <c r="BC135" i="1" s="1"/>
  <c r="BC136" i="1" s="1"/>
  <c r="BC137" i="1" s="1"/>
  <c r="BC138" i="1" s="1"/>
  <c r="BC139" i="1" s="1"/>
  <c r="BC140" i="1" s="1"/>
  <c r="BC141" i="1" s="1"/>
  <c r="BC142" i="1" s="1"/>
  <c r="BC143" i="1" s="1"/>
  <c r="BC144" i="1" s="1"/>
  <c r="BC145" i="1" s="1"/>
  <c r="BC146" i="1" s="1"/>
  <c r="BC147" i="1" s="1"/>
  <c r="BC148" i="1" s="1"/>
  <c r="BC149" i="1" s="1"/>
  <c r="BC150" i="1" s="1"/>
  <c r="BC151" i="1" s="1"/>
  <c r="BC152" i="1" s="1"/>
  <c r="BC153" i="1" s="1"/>
  <c r="BC154" i="1" s="1"/>
  <c r="BC155" i="1" s="1"/>
  <c r="BC156" i="1" s="1"/>
  <c r="BC157" i="1" s="1"/>
  <c r="BC158" i="1" s="1"/>
  <c r="BC159" i="1" s="1"/>
  <c r="BC160" i="1" s="1"/>
  <c r="BC161" i="1" s="1"/>
  <c r="BC162" i="1" s="1"/>
  <c r="BC163" i="1" s="1"/>
  <c r="BC164" i="1" s="1"/>
  <c r="BC165" i="1" s="1"/>
  <c r="BC166" i="1" s="1"/>
  <c r="BC167" i="1" s="1"/>
  <c r="BC168" i="1" s="1"/>
  <c r="BC169" i="1" s="1"/>
  <c r="BC170" i="1" s="1"/>
  <c r="BC171" i="1" s="1"/>
  <c r="BC172" i="1" s="1"/>
  <c r="BC173" i="1" s="1"/>
  <c r="BC174" i="1" s="1"/>
  <c r="BC175" i="1" s="1"/>
  <c r="BC176" i="1" s="1"/>
  <c r="BC177" i="1" s="1"/>
  <c r="BC178" i="1" s="1"/>
  <c r="BC179" i="1" s="1"/>
  <c r="BC180" i="1" s="1"/>
  <c r="BC181" i="1" s="1"/>
  <c r="BC182" i="1" s="1"/>
  <c r="BC183" i="1" s="1"/>
  <c r="BC184" i="1" s="1"/>
  <c r="BC185" i="1" s="1"/>
  <c r="BC186" i="1" s="1"/>
  <c r="BC187" i="1" s="1"/>
  <c r="BC188" i="1" s="1"/>
  <c r="BC189" i="1" s="1"/>
  <c r="BC190" i="1" s="1"/>
  <c r="BC191" i="1" s="1"/>
  <c r="BC192" i="1" s="1"/>
  <c r="BC193" i="1" s="1"/>
  <c r="BC194" i="1" s="1"/>
  <c r="BC195" i="1" s="1"/>
  <c r="BC196" i="1" s="1"/>
  <c r="BC197" i="1" s="1"/>
  <c r="BC198" i="1" s="1"/>
  <c r="BC199" i="1" s="1"/>
  <c r="BC200" i="1" s="1"/>
  <c r="BC201" i="1" s="1"/>
  <c r="BC202" i="1" s="1"/>
  <c r="BC203" i="1" s="1"/>
  <c r="BB9" i="1"/>
  <c r="BB10" i="1" s="1"/>
  <c r="BB11" i="1" s="1"/>
  <c r="BB12" i="1" s="1"/>
  <c r="BB13" i="1" s="1"/>
  <c r="BB14" i="1" s="1"/>
  <c r="BB15" i="1" s="1"/>
  <c r="BB16" i="1" s="1"/>
  <c r="BB17" i="1" s="1"/>
  <c r="BB18" i="1" s="1"/>
  <c r="BB19" i="1" s="1"/>
  <c r="BB20" i="1" s="1"/>
  <c r="BB21" i="1" s="1"/>
  <c r="BB22" i="1" s="1"/>
  <c r="BB23" i="1" s="1"/>
  <c r="BB24" i="1" s="1"/>
  <c r="BB25" i="1" s="1"/>
  <c r="BB26" i="1" s="1"/>
  <c r="BB27" i="1" s="1"/>
  <c r="BB28" i="1" s="1"/>
  <c r="BB29" i="1" s="1"/>
  <c r="BB30" i="1" s="1"/>
  <c r="BB31" i="1" s="1"/>
  <c r="BB32" i="1" s="1"/>
  <c r="BB33" i="1" s="1"/>
  <c r="BB34" i="1" s="1"/>
  <c r="BB35" i="1" s="1"/>
  <c r="BB36" i="1" s="1"/>
  <c r="BB37" i="1" s="1"/>
  <c r="BB38" i="1" s="1"/>
  <c r="BB39" i="1" s="1"/>
  <c r="BB40" i="1" s="1"/>
  <c r="BB41" i="1" s="1"/>
  <c r="BB42" i="1" s="1"/>
  <c r="BB43" i="1" s="1"/>
  <c r="BB44" i="1" s="1"/>
  <c r="BB45" i="1" s="1"/>
  <c r="BB46" i="1" s="1"/>
  <c r="BB47" i="1" s="1"/>
  <c r="BB48" i="1" s="1"/>
  <c r="BB49" i="1" s="1"/>
  <c r="BB50" i="1" s="1"/>
  <c r="BB51" i="1" s="1"/>
  <c r="BB52" i="1" s="1"/>
  <c r="BB53" i="1" s="1"/>
  <c r="BB54" i="1" s="1"/>
  <c r="BB55" i="1" s="1"/>
  <c r="BB56" i="1" s="1"/>
  <c r="BB57" i="1" s="1"/>
  <c r="BB58" i="1" s="1"/>
  <c r="BB59" i="1" s="1"/>
  <c r="BB60" i="1" s="1"/>
  <c r="BB61" i="1" s="1"/>
  <c r="BB62" i="1" s="1"/>
  <c r="BB63" i="1" s="1"/>
  <c r="BB64" i="1" s="1"/>
  <c r="BB65" i="1" s="1"/>
  <c r="BB66" i="1" s="1"/>
  <c r="BB67" i="1" s="1"/>
  <c r="BB68" i="1" s="1"/>
  <c r="BB69" i="1" s="1"/>
  <c r="BB70" i="1" s="1"/>
  <c r="BB71" i="1" s="1"/>
  <c r="BB72" i="1" s="1"/>
  <c r="BB73" i="1" s="1"/>
  <c r="BB74" i="1" s="1"/>
  <c r="BB75" i="1" s="1"/>
  <c r="BB76" i="1" s="1"/>
  <c r="BB77" i="1" s="1"/>
  <c r="BB78" i="1" s="1"/>
  <c r="BB79" i="1" s="1"/>
  <c r="BB80" i="1" s="1"/>
  <c r="BB81" i="1" s="1"/>
  <c r="BB82" i="1" s="1"/>
  <c r="BB83" i="1" s="1"/>
  <c r="BB84" i="1" s="1"/>
  <c r="BB85" i="1" s="1"/>
  <c r="BB86" i="1" s="1"/>
  <c r="BB87" i="1" s="1"/>
  <c r="BB88" i="1" s="1"/>
  <c r="BB89" i="1" s="1"/>
  <c r="BB90" i="1" s="1"/>
  <c r="BB91" i="1" s="1"/>
  <c r="BB92" i="1" s="1"/>
  <c r="BB93" i="1" s="1"/>
  <c r="BB94" i="1" s="1"/>
  <c r="BB95" i="1" s="1"/>
  <c r="BB96" i="1" s="1"/>
  <c r="BB97" i="1" s="1"/>
  <c r="BB98" i="1" s="1"/>
  <c r="BB99" i="1" s="1"/>
  <c r="BB100" i="1" s="1"/>
  <c r="BB101" i="1" s="1"/>
  <c r="BB102" i="1" s="1"/>
  <c r="BB103" i="1" s="1"/>
  <c r="BB104" i="1" s="1"/>
  <c r="BB105" i="1" s="1"/>
  <c r="BB106" i="1" s="1"/>
  <c r="BB107" i="1" s="1"/>
  <c r="BB108" i="1" s="1"/>
  <c r="BB109" i="1" s="1"/>
  <c r="BB110" i="1" s="1"/>
  <c r="BB111" i="1" s="1"/>
  <c r="BB112" i="1" s="1"/>
  <c r="BB113" i="1" s="1"/>
  <c r="BB114" i="1" s="1"/>
  <c r="BB115" i="1" s="1"/>
  <c r="BB116" i="1" s="1"/>
  <c r="BB117" i="1" s="1"/>
  <c r="BB118" i="1" s="1"/>
  <c r="BB119" i="1" s="1"/>
  <c r="BB120" i="1" s="1"/>
  <c r="BB121" i="1" s="1"/>
  <c r="BB122" i="1" s="1"/>
  <c r="BB123" i="1" s="1"/>
  <c r="BB124" i="1" s="1"/>
  <c r="BB125" i="1" s="1"/>
  <c r="BB126" i="1" s="1"/>
  <c r="BB127" i="1" s="1"/>
  <c r="BB128" i="1" s="1"/>
  <c r="BB129" i="1" s="1"/>
  <c r="BB130" i="1" s="1"/>
  <c r="BB131" i="1" s="1"/>
  <c r="BB132" i="1" s="1"/>
  <c r="BB133" i="1" s="1"/>
  <c r="BB134" i="1" s="1"/>
  <c r="BB135" i="1" s="1"/>
  <c r="BB136" i="1" s="1"/>
  <c r="BB137" i="1" s="1"/>
  <c r="BB138" i="1" s="1"/>
  <c r="BB139" i="1" s="1"/>
  <c r="BB140" i="1" s="1"/>
  <c r="BB141" i="1" s="1"/>
  <c r="BB142" i="1" s="1"/>
  <c r="BB143" i="1" s="1"/>
  <c r="BB144" i="1" s="1"/>
  <c r="BB145" i="1" s="1"/>
  <c r="BB146" i="1" s="1"/>
  <c r="BB147" i="1" s="1"/>
  <c r="BB148" i="1" s="1"/>
  <c r="BB149" i="1" s="1"/>
  <c r="BB150" i="1" s="1"/>
  <c r="BB151" i="1" s="1"/>
  <c r="BB152" i="1" s="1"/>
  <c r="BB153" i="1" s="1"/>
  <c r="BB154" i="1" s="1"/>
  <c r="BB155" i="1" s="1"/>
  <c r="BB156" i="1" s="1"/>
  <c r="BB157" i="1" s="1"/>
  <c r="BB158" i="1" s="1"/>
  <c r="BB159" i="1" s="1"/>
  <c r="BB160" i="1" s="1"/>
  <c r="BB161" i="1" s="1"/>
  <c r="BB162" i="1" s="1"/>
  <c r="BB163" i="1" s="1"/>
  <c r="BB164" i="1" s="1"/>
  <c r="BB165" i="1" s="1"/>
  <c r="BB166" i="1" s="1"/>
  <c r="BB167" i="1" s="1"/>
  <c r="BB168" i="1" s="1"/>
  <c r="BB169" i="1" s="1"/>
  <c r="BB170" i="1" s="1"/>
  <c r="BB171" i="1" s="1"/>
  <c r="BB172" i="1" s="1"/>
  <c r="BB173" i="1" s="1"/>
  <c r="BB174" i="1" s="1"/>
  <c r="BB175" i="1" s="1"/>
  <c r="BB176" i="1" s="1"/>
  <c r="BB177" i="1" s="1"/>
  <c r="BB178" i="1" s="1"/>
  <c r="BB179" i="1" s="1"/>
  <c r="BB180" i="1" s="1"/>
  <c r="BB181" i="1" s="1"/>
  <c r="BB182" i="1" s="1"/>
  <c r="BB183" i="1" s="1"/>
  <c r="BB184" i="1" s="1"/>
  <c r="BB185" i="1" s="1"/>
  <c r="BB186" i="1" s="1"/>
  <c r="BB187" i="1" s="1"/>
  <c r="BB188" i="1" s="1"/>
  <c r="BB189" i="1" s="1"/>
  <c r="BB190" i="1" s="1"/>
  <c r="BB191" i="1" s="1"/>
  <c r="BB192" i="1" s="1"/>
  <c r="BB193" i="1" s="1"/>
  <c r="BB194" i="1" s="1"/>
  <c r="BB195" i="1" s="1"/>
  <c r="BB196" i="1" s="1"/>
  <c r="BB197" i="1" s="1"/>
  <c r="BB198" i="1" s="1"/>
  <c r="BB199" i="1" s="1"/>
  <c r="BB200" i="1" s="1"/>
  <c r="BB201" i="1" s="1"/>
  <c r="BB202" i="1" s="1"/>
  <c r="BB203" i="1" s="1"/>
  <c r="J7" i="1"/>
  <c r="BD7" i="1" s="1"/>
  <c r="BD8" i="1" l="1"/>
  <c r="BD9" i="1" s="1"/>
  <c r="BD10" i="1" s="1"/>
  <c r="BD11" i="1" s="1"/>
  <c r="BD12" i="1" s="1"/>
  <c r="BD13" i="1" s="1"/>
  <c r="BD14" i="1" s="1"/>
  <c r="BD15" i="1" s="1"/>
  <c r="BD16" i="1" s="1"/>
  <c r="BD17" i="1" s="1"/>
  <c r="BD18" i="1" s="1"/>
  <c r="BD19" i="1" s="1"/>
  <c r="BD20" i="1" s="1"/>
  <c r="BD21" i="1" s="1"/>
  <c r="BD22" i="1" s="1"/>
  <c r="BD23" i="1" s="1"/>
  <c r="BD24" i="1" s="1"/>
  <c r="BD25" i="1" s="1"/>
  <c r="BD26" i="1" s="1"/>
  <c r="BD27" i="1" s="1"/>
  <c r="BD28" i="1" s="1"/>
  <c r="BD29" i="1" s="1"/>
  <c r="BD30" i="1" s="1"/>
  <c r="BD31" i="1" s="1"/>
  <c r="BD32" i="1" s="1"/>
  <c r="BD33" i="1" s="1"/>
  <c r="BD34" i="1" s="1"/>
  <c r="BD35" i="1" s="1"/>
  <c r="BD36" i="1" s="1"/>
  <c r="BD37" i="1" s="1"/>
  <c r="BD38" i="1" s="1"/>
  <c r="BD39" i="1" s="1"/>
  <c r="BD40" i="1" s="1"/>
  <c r="BD41" i="1" s="1"/>
  <c r="BD42" i="1" s="1"/>
  <c r="BD43" i="1" s="1"/>
  <c r="BD44" i="1" s="1"/>
  <c r="BD45" i="1" s="1"/>
  <c r="BD46" i="1" s="1"/>
  <c r="BD47" i="1" s="1"/>
  <c r="BD48" i="1" s="1"/>
  <c r="BD49" i="1" s="1"/>
  <c r="BD50" i="1" s="1"/>
  <c r="BD51" i="1" s="1"/>
  <c r="BD52" i="1" s="1"/>
  <c r="BD53" i="1" s="1"/>
  <c r="BD54" i="1" s="1"/>
  <c r="BD55" i="1" s="1"/>
  <c r="BD56" i="1" s="1"/>
  <c r="BD57" i="1" s="1"/>
  <c r="BD58" i="1" s="1"/>
  <c r="BD59" i="1" s="1"/>
  <c r="BD60" i="1" s="1"/>
  <c r="BD61" i="1" s="1"/>
  <c r="BD62" i="1" s="1"/>
  <c r="BD63" i="1" s="1"/>
  <c r="BD64" i="1" s="1"/>
  <c r="BD65" i="1" s="1"/>
  <c r="BD66" i="1" s="1"/>
  <c r="BD67" i="1" s="1"/>
  <c r="BD68" i="1" s="1"/>
  <c r="BD69" i="1" s="1"/>
  <c r="BD70" i="1" s="1"/>
  <c r="BD71" i="1" s="1"/>
  <c r="BD72" i="1" s="1"/>
  <c r="BD73" i="1" s="1"/>
  <c r="BD74" i="1" s="1"/>
  <c r="BD75" i="1" s="1"/>
  <c r="BD76" i="1" s="1"/>
  <c r="BD77" i="1" s="1"/>
  <c r="BD78" i="1" s="1"/>
  <c r="BD79" i="1" s="1"/>
  <c r="BD80" i="1" s="1"/>
  <c r="BD81" i="1" s="1"/>
  <c r="BD82" i="1" s="1"/>
  <c r="BD83" i="1" s="1"/>
  <c r="BD84" i="1" s="1"/>
  <c r="BD85" i="1" s="1"/>
  <c r="BD86" i="1" s="1"/>
  <c r="BD87" i="1" s="1"/>
  <c r="BD88" i="1" s="1"/>
  <c r="BD89" i="1" s="1"/>
  <c r="BD90" i="1" s="1"/>
  <c r="BD91" i="1" s="1"/>
  <c r="BD92" i="1" s="1"/>
  <c r="BD93" i="1" s="1"/>
  <c r="BD94" i="1" s="1"/>
  <c r="BD95" i="1" s="1"/>
  <c r="BD96" i="1" s="1"/>
  <c r="BD97" i="1" s="1"/>
  <c r="BD98" i="1" s="1"/>
  <c r="BD99" i="1" s="1"/>
  <c r="BD100" i="1" s="1"/>
  <c r="BD101" i="1" s="1"/>
  <c r="BD102" i="1" s="1"/>
  <c r="BD103" i="1" s="1"/>
  <c r="BD104" i="1" s="1"/>
  <c r="BD105" i="1" s="1"/>
  <c r="BD106" i="1" s="1"/>
  <c r="BD107" i="1" s="1"/>
  <c r="BD108" i="1" s="1"/>
  <c r="BD109" i="1" s="1"/>
  <c r="BD110" i="1" s="1"/>
  <c r="BD111" i="1" s="1"/>
  <c r="BD112" i="1" s="1"/>
  <c r="BD113" i="1" s="1"/>
  <c r="BD114" i="1" s="1"/>
  <c r="BD115" i="1" s="1"/>
  <c r="BD116" i="1" s="1"/>
  <c r="BD117" i="1" s="1"/>
  <c r="BD118" i="1" s="1"/>
  <c r="BD119" i="1" s="1"/>
  <c r="BD120" i="1" s="1"/>
  <c r="BD121" i="1" s="1"/>
  <c r="BD122" i="1" s="1"/>
  <c r="BD123" i="1" s="1"/>
  <c r="BD124" i="1" s="1"/>
  <c r="BD125" i="1" s="1"/>
  <c r="BD126" i="1" s="1"/>
  <c r="BD127" i="1" s="1"/>
  <c r="BD128" i="1" s="1"/>
  <c r="BD129" i="1" s="1"/>
  <c r="BD130" i="1" s="1"/>
  <c r="BD131" i="1" s="1"/>
  <c r="BD132" i="1" s="1"/>
  <c r="BD133" i="1" s="1"/>
  <c r="BD134" i="1" s="1"/>
  <c r="BD135" i="1" s="1"/>
  <c r="BD136" i="1" s="1"/>
  <c r="BD137" i="1" s="1"/>
  <c r="BD138" i="1" s="1"/>
  <c r="BD139" i="1" s="1"/>
  <c r="BD140" i="1" s="1"/>
  <c r="BD141" i="1" s="1"/>
  <c r="BD142" i="1" s="1"/>
  <c r="BD143" i="1" s="1"/>
  <c r="BD144" i="1" s="1"/>
  <c r="BD145" i="1" s="1"/>
  <c r="BD146" i="1" s="1"/>
  <c r="BD147" i="1" s="1"/>
  <c r="BD148" i="1" s="1"/>
  <c r="BD149" i="1" s="1"/>
  <c r="BD150" i="1" s="1"/>
  <c r="BD151" i="1" s="1"/>
  <c r="BD152" i="1" s="1"/>
  <c r="BD153" i="1" s="1"/>
  <c r="BD154" i="1" s="1"/>
  <c r="BD155" i="1" s="1"/>
  <c r="BD156" i="1" s="1"/>
  <c r="BD157" i="1" s="1"/>
  <c r="BD158" i="1" s="1"/>
  <c r="BD159" i="1" s="1"/>
  <c r="BD160" i="1" s="1"/>
  <c r="BD161" i="1" s="1"/>
  <c r="BD162" i="1" s="1"/>
  <c r="BD163" i="1" s="1"/>
  <c r="BD164" i="1" s="1"/>
  <c r="BD165" i="1" s="1"/>
  <c r="BD166" i="1" s="1"/>
  <c r="BD167" i="1" s="1"/>
  <c r="BD168" i="1" s="1"/>
  <c r="BD169" i="1" s="1"/>
  <c r="BD170" i="1" s="1"/>
  <c r="BD171" i="1" s="1"/>
  <c r="BD172" i="1" s="1"/>
  <c r="BD173" i="1" s="1"/>
  <c r="BD174" i="1" s="1"/>
  <c r="BD175" i="1" s="1"/>
  <c r="BD176" i="1" s="1"/>
  <c r="BD177" i="1" s="1"/>
  <c r="BD178" i="1" s="1"/>
  <c r="BD179" i="1" s="1"/>
  <c r="BD180" i="1" s="1"/>
  <c r="BD181" i="1" s="1"/>
  <c r="BD182" i="1" s="1"/>
  <c r="BD183" i="1" s="1"/>
  <c r="BD184" i="1" s="1"/>
  <c r="BD185" i="1" s="1"/>
  <c r="BD186" i="1" s="1"/>
  <c r="BD187" i="1" s="1"/>
  <c r="BD188" i="1" s="1"/>
  <c r="BD189" i="1" s="1"/>
  <c r="BD190" i="1" s="1"/>
  <c r="BD191" i="1" s="1"/>
  <c r="BD192" i="1" s="1"/>
  <c r="BD193" i="1" s="1"/>
  <c r="BD194" i="1" s="1"/>
  <c r="BD195" i="1" s="1"/>
  <c r="BD196" i="1" s="1"/>
  <c r="BD197" i="1" s="1"/>
  <c r="BD198" i="1" s="1"/>
  <c r="BD199" i="1" s="1"/>
  <c r="BD200" i="1" s="1"/>
  <c r="BD201" i="1" s="1"/>
  <c r="BD202" i="1" s="1"/>
  <c r="BD203" i="1" s="1"/>
  <c r="S5" i="1"/>
  <c r="F5" i="1"/>
  <c r="X5" i="1" l="1"/>
  <c r="Z5" i="1"/>
  <c r="Y5" i="1"/>
  <c r="V5" i="1"/>
  <c r="AB5" i="1"/>
  <c r="W5" i="1"/>
  <c r="AA5" i="1"/>
  <c r="K4" i="1"/>
  <c r="E5" i="1" s="1"/>
  <c r="D5" i="1" s="1"/>
  <c r="R5" i="1"/>
  <c r="T5" i="1" s="1"/>
  <c r="Q5" i="1" l="1"/>
  <c r="P5" i="1"/>
</calcChain>
</file>

<file path=xl/sharedStrings.xml><?xml version="1.0" encoding="utf-8"?>
<sst xmlns="http://schemas.openxmlformats.org/spreadsheetml/2006/main" count="114" uniqueCount="60">
  <si>
    <t>points Elo</t>
  </si>
  <si>
    <t>delta points Elo [recalculé]</t>
  </si>
  <si>
    <t>Défaite</t>
  </si>
  <si>
    <t>Victoire</t>
  </si>
  <si>
    <t>Coefficient</t>
  </si>
  <si>
    <t>D1</t>
  </si>
  <si>
    <t>D2</t>
  </si>
  <si>
    <t>D3</t>
  </si>
  <si>
    <t>D4</t>
  </si>
  <si>
    <t>D5</t>
  </si>
  <si>
    <t>C6</t>
  </si>
  <si>
    <t>C7</t>
  </si>
  <si>
    <t>C8</t>
  </si>
  <si>
    <t>C9</t>
  </si>
  <si>
    <t>C10</t>
  </si>
  <si>
    <t>B11</t>
  </si>
  <si>
    <t>B12</t>
  </si>
  <si>
    <t>B13</t>
  </si>
  <si>
    <t>B14</t>
  </si>
  <si>
    <t>B15</t>
  </si>
  <si>
    <t>A16</t>
  </si>
  <si>
    <t>A17</t>
  </si>
  <si>
    <t>A18</t>
  </si>
  <si>
    <t>A19</t>
  </si>
  <si>
    <t>A20</t>
  </si>
  <si>
    <t>http://www.click-tt.ch/cgi-bin/WebObjects/nuLigaTTCH.woa/wa/eloFilter?federation=STT&amp;preferredLanguage=French</t>
  </si>
  <si>
    <t>Link pour page web-&gt;</t>
  </si>
  <si>
    <t>De</t>
  </si>
  <si>
    <t>A</t>
  </si>
  <si>
    <t>Echelle 
Elo</t>
  </si>
  <si>
    <t>Points Elo adversaire</t>
  </si>
  <si>
    <t>Adversaire</t>
  </si>
  <si>
    <t>Match</t>
  </si>
  <si>
    <t>Date</t>
  </si>
  <si>
    <t>Courbe victoire</t>
  </si>
  <si>
    <t>Courbe défaite</t>
  </si>
  <si>
    <t>Résultats effectifs</t>
  </si>
  <si>
    <t>Abscisses</t>
  </si>
  <si>
    <t>Ordonnées</t>
  </si>
  <si>
    <r>
      <rPr>
        <b/>
        <sz val="10"/>
        <color theme="9" tint="-0.249977111117893"/>
        <rFont val="Symbol"/>
        <family val="1"/>
        <charset val="2"/>
      </rPr>
      <t>D</t>
    </r>
    <r>
      <rPr>
        <sz val="10"/>
        <color theme="9" tint="-0.249977111117893"/>
        <rFont val="Arial Narrow"/>
        <family val="2"/>
      </rPr>
      <t xml:space="preserve"> points au class. inf. à la dernière date</t>
    </r>
  </si>
  <si>
    <r>
      <rPr>
        <b/>
        <sz val="10"/>
        <color theme="9" tint="-0.249977111117893"/>
        <rFont val="Symbol"/>
        <family val="1"/>
        <charset val="2"/>
      </rPr>
      <t>D</t>
    </r>
    <r>
      <rPr>
        <sz val="10"/>
        <color theme="9" tint="-0.249977111117893"/>
        <rFont val="Arial Narrow"/>
        <family val="2"/>
      </rPr>
      <t xml:space="preserve"> points au class. sup. à la dernière date</t>
    </r>
  </si>
  <si>
    <t>Classement 
virtuel à la date initiale</t>
  </si>
  <si>
    <t>Points Elo
à la date initiale</t>
  </si>
  <si>
    <t>Points Elo à la  date finale</t>
  </si>
  <si>
    <t>Classement 
virtuel à la  date finale</t>
  </si>
  <si>
    <t>Nb max. points  à gagner entre dates initiale et finale</t>
  </si>
  <si>
    <t>Nb max. points à perdre entre dates initiale et finale</t>
  </si>
  <si>
    <t xml:space="preserve">  </t>
  </si>
  <si>
    <r>
      <rPr>
        <b/>
        <sz val="10"/>
        <color rgb="FF00B050"/>
        <rFont val="Symbol"/>
        <family val="1"/>
        <charset val="2"/>
      </rPr>
      <t>D</t>
    </r>
    <r>
      <rPr>
        <sz val="10"/>
        <color rgb="FF00B050"/>
        <rFont val="Symbol"/>
        <family val="1"/>
        <charset val="2"/>
      </rPr>
      <t xml:space="preserve"> </t>
    </r>
    <r>
      <rPr>
        <sz val="10"/>
        <color rgb="FF00B050"/>
        <rFont val="Arial Narrow"/>
        <family val="2"/>
      </rPr>
      <t>pts Elo entre dates initiale et finale</t>
    </r>
  </si>
  <si>
    <t xml:space="preserve">                TOUJOURS UTILISER &lt;BOUTON 2&gt; POUR COLLER LES DONNEES DU PRESSE-PAPIER DANS LA FEUILLE EXCEL</t>
  </si>
  <si>
    <t>Résultat Elo 
du duel</t>
  </si>
  <si>
    <t>BUT PREMIER: calculer les points ELO et l'évolution du joueur pour le mois en cours (attention: points ELO du mois précédent actualisés le 10 du mois en cours sur Click-tt).
BUT DEUXIEME: visualiser l'évolution saisonnière du joueur en ajoutant aux données du mois en cours celles des mois antérieurs  
Création Vincent Schouwey, développé sur Excel 2010.</t>
  </si>
  <si>
    <t>Nombre de matches</t>
  </si>
  <si>
    <t>Pts ELO meilleure victoire</t>
  </si>
  <si>
    <t>Pts ELO pire défaite</t>
  </si>
  <si>
    <t>Nombre  de matchs gagnés</t>
  </si>
  <si>
    <t>Nombre de matchs  perdus</t>
  </si>
  <si>
    <t>Maximum points ELO atteint entre date initiale et finale</t>
  </si>
  <si>
    <t>Minimum points ELO atteint entre date intiale et finale</t>
  </si>
  <si>
    <t>Performance [%] par rapport au nb max. de points à gagner resp. à perdre entre dates initiale et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</si>
</sst>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;\-0;;@"/>
    <numFmt numFmtId="166" formatCode="\+0;\-0;;@"/>
    <numFmt numFmtId="167" formatCode="dd/mm/yyyy;@"/>
    <numFmt numFmtId="168" formatCode="0.0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20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sz val="8"/>
      <color rgb="FFFF0000"/>
      <name val="Arial Narrow"/>
      <family val="2"/>
    </font>
    <font>
      <sz val="8"/>
      <color theme="2" tint="-0.499984740745262"/>
      <name val="Arial Narrow"/>
      <family val="2"/>
    </font>
    <font>
      <b/>
      <sz val="16"/>
      <color rgb="FF00B050"/>
      <name val="Arial Narrow"/>
      <family val="2"/>
    </font>
    <font>
      <b/>
      <sz val="16"/>
      <color rgb="FFFF0000"/>
      <name val="Arial Narrow"/>
      <family val="2"/>
    </font>
    <font>
      <b/>
      <i/>
      <sz val="9"/>
      <color theme="1"/>
      <name val="Arial Narrow"/>
      <family val="2"/>
    </font>
    <font>
      <b/>
      <sz val="16"/>
      <color theme="9" tint="-0.249977111117893"/>
      <name val="Arial Narrow"/>
      <family val="2"/>
    </font>
    <font>
      <b/>
      <sz val="16"/>
      <color theme="9" tint="-0.249977111117893"/>
      <name val="Calibri"/>
      <family val="2"/>
      <scheme val="minor"/>
    </font>
    <font>
      <b/>
      <sz val="9"/>
      <color theme="1"/>
      <name val="Arial Narrow"/>
      <family val="2"/>
    </font>
    <font>
      <sz val="10"/>
      <color rgb="FFFF0000"/>
      <name val="Arial Narrow"/>
      <family val="2"/>
    </font>
    <font>
      <sz val="10"/>
      <color theme="1"/>
      <name val="Calibri"/>
      <family val="2"/>
      <scheme val="minor"/>
    </font>
    <font>
      <sz val="10"/>
      <color rgb="FF00B050"/>
      <name val="Arial Narrow"/>
      <family val="2"/>
    </font>
    <font>
      <b/>
      <sz val="10"/>
      <color rgb="FF00B050"/>
      <name val="Symbol"/>
      <family val="1"/>
      <charset val="2"/>
    </font>
    <font>
      <sz val="10"/>
      <color rgb="FF00B050"/>
      <name val="Symbol"/>
      <family val="1"/>
      <charset val="2"/>
    </font>
    <font>
      <sz val="10"/>
      <color theme="9" tint="-0.249977111117893"/>
      <name val="Calibri"/>
      <family val="2"/>
      <scheme val="minor"/>
    </font>
    <font>
      <sz val="10"/>
      <color theme="9" tint="-0.249977111117893"/>
      <name val="Arial Narrow"/>
      <family val="2"/>
    </font>
    <font>
      <b/>
      <sz val="10"/>
      <color theme="9" tint="-0.249977111117893"/>
      <name val="Symbol"/>
      <family val="1"/>
      <charset val="2"/>
    </font>
    <font>
      <sz val="6"/>
      <color theme="1"/>
      <name val="Arial Narrow"/>
      <family val="2"/>
    </font>
    <font>
      <b/>
      <sz val="16"/>
      <color rgb="FF0070C0"/>
      <name val="Arial Narrow"/>
      <family val="2"/>
    </font>
    <font>
      <sz val="10"/>
      <color rgb="FF00B0F0"/>
      <name val="Arial Narrow"/>
      <family val="2"/>
    </font>
    <font>
      <sz val="11"/>
      <color theme="0"/>
      <name val="Calibri"/>
      <family val="2"/>
      <scheme val="minor"/>
    </font>
    <font>
      <sz val="11"/>
      <color theme="0"/>
      <name val="Arial Narrow"/>
      <family val="2"/>
    </font>
    <font>
      <b/>
      <sz val="11"/>
      <color rgb="FFFF6600"/>
      <name val="Arial Narrow"/>
      <family val="2"/>
    </font>
    <font>
      <sz val="11"/>
      <color rgb="FFFF0000"/>
      <name val="Arial Narrow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 Narrow"/>
      <family val="2"/>
    </font>
    <font>
      <b/>
      <sz val="8"/>
      <color theme="1"/>
      <name val="Arial Narrow"/>
      <family val="2"/>
    </font>
    <font>
      <b/>
      <sz val="6"/>
      <color theme="1"/>
      <name val="Arial Narrow"/>
      <family val="2"/>
    </font>
    <font>
      <sz val="10"/>
      <color rgb="FFFF00FF"/>
      <name val="Arial Narrow"/>
      <family val="2"/>
    </font>
    <font>
      <b/>
      <sz val="16"/>
      <color rgb="FFFF00FF"/>
      <name val="Arial Narrow"/>
      <family val="2"/>
    </font>
    <font>
      <b/>
      <sz val="10"/>
      <name val="Arial Narrow"/>
      <family val="2"/>
    </font>
    <font>
      <sz val="8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1"/>
      <name val="Arial Narrow"/>
      <family val="2"/>
    </font>
    <font>
      <sz val="11"/>
      <color rgb="FFCC00CC"/>
      <name val="Calibri"/>
      <family val="2"/>
      <scheme val="minor"/>
    </font>
    <font>
      <b/>
      <sz val="16"/>
      <color rgb="FFCC00CC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BEEF4"/>
        <bgColor indexed="64"/>
      </patternFill>
    </fill>
    <fill>
      <patternFill patternType="solid">
        <fgColor rgb="FFB9CDE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37609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46C0A"/>
        <bgColor indexed="64"/>
      </patternFill>
    </fill>
    <fill>
      <patternFill patternType="solid">
        <fgColor rgb="FFF8F7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988D56"/>
        <bgColor indexed="64"/>
      </patternFill>
    </fill>
    <fill>
      <patternFill patternType="solid">
        <fgColor rgb="FFADA36F"/>
        <bgColor indexed="64"/>
      </patternFill>
    </fill>
    <fill>
      <patternFill patternType="solid">
        <fgColor rgb="FFFDEADA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F79747"/>
        <bgColor indexed="64"/>
      </patternFill>
    </fill>
    <fill>
      <patternFill patternType="solid">
        <fgColor rgb="FFFF8BFF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24">
    <xf numFmtId="0" fontId="0" fillId="0" borderId="0" xfId="0"/>
    <xf numFmtId="0" fontId="0" fillId="0" borderId="0" xfId="0" applyProtection="1"/>
    <xf numFmtId="0" fontId="2" fillId="0" borderId="0" xfId="0" applyFont="1" applyProtection="1"/>
    <xf numFmtId="164" fontId="0" fillId="0" borderId="0" xfId="0" applyNumberFormat="1" applyAlignment="1" applyProtection="1">
      <alignment horizontal="right" vertical="top"/>
    </xf>
    <xf numFmtId="0" fontId="0" fillId="0" borderId="0" xfId="0" applyAlignment="1" applyProtection="1">
      <alignment horizontal="right" vertical="top"/>
    </xf>
    <xf numFmtId="0" fontId="3" fillId="0" borderId="0" xfId="0" applyFont="1" applyAlignment="1" applyProtection="1">
      <alignment horizontal="right" vertical="top"/>
    </xf>
    <xf numFmtId="0" fontId="7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left" vertical="top" wrapText="1"/>
    </xf>
    <xf numFmtId="164" fontId="4" fillId="0" borderId="0" xfId="0" applyNumberFormat="1" applyFont="1" applyAlignment="1" applyProtection="1">
      <alignment horizontal="right" vertical="top" wrapText="1"/>
    </xf>
    <xf numFmtId="0" fontId="1" fillId="0" borderId="0" xfId="0" applyFont="1" applyAlignment="1" applyProtection="1">
      <alignment horizontal="right" vertical="top" wrapText="1"/>
    </xf>
    <xf numFmtId="0" fontId="6" fillId="0" borderId="0" xfId="0" applyFont="1" applyAlignment="1" applyProtection="1">
      <alignment horizontal="right" vertical="top" wrapText="1"/>
    </xf>
    <xf numFmtId="0" fontId="8" fillId="0" borderId="0" xfId="0" applyFont="1" applyAlignment="1" applyProtection="1">
      <alignment horizontal="right" vertical="top" wrapText="1"/>
    </xf>
    <xf numFmtId="0" fontId="0" fillId="0" borderId="0" xfId="0" applyAlignment="1" applyProtection="1">
      <alignment vertical="top"/>
    </xf>
    <xf numFmtId="0" fontId="9" fillId="0" borderId="0" xfId="0" applyFont="1" applyProtection="1"/>
    <xf numFmtId="0" fontId="11" fillId="0" borderId="0" xfId="0" applyFont="1" applyAlignment="1" applyProtection="1">
      <alignment vertical="top" wrapText="1"/>
    </xf>
    <xf numFmtId="164" fontId="10" fillId="0" borderId="0" xfId="0" applyNumberFormat="1" applyFont="1" applyAlignment="1" applyProtection="1">
      <alignment horizontal="right" vertical="top"/>
    </xf>
    <xf numFmtId="0" fontId="10" fillId="0" borderId="0" xfId="0" applyFont="1" applyAlignment="1" applyProtection="1">
      <alignment horizontal="right" vertical="top"/>
    </xf>
    <xf numFmtId="0" fontId="11" fillId="0" borderId="0" xfId="0" applyFont="1" applyAlignment="1" applyProtection="1">
      <alignment horizontal="right" vertical="top"/>
    </xf>
    <xf numFmtId="0" fontId="12" fillId="0" borderId="0" xfId="0" applyFont="1" applyAlignment="1" applyProtection="1">
      <alignment vertical="top"/>
    </xf>
    <xf numFmtId="0" fontId="10" fillId="0" borderId="0" xfId="0" applyFont="1" applyAlignment="1" applyProtection="1">
      <alignment vertical="top"/>
    </xf>
    <xf numFmtId="0" fontId="11" fillId="0" borderId="0" xfId="0" applyFont="1" applyProtection="1"/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center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right" vertical="top" wrapText="1"/>
    </xf>
    <xf numFmtId="164" fontId="11" fillId="0" borderId="0" xfId="0" applyNumberFormat="1" applyFont="1" applyFill="1" applyAlignment="1" applyProtection="1">
      <alignment horizontal="right" vertical="top"/>
    </xf>
    <xf numFmtId="164" fontId="3" fillId="0" borderId="0" xfId="0" applyNumberFormat="1" applyFont="1" applyFill="1" applyAlignment="1" applyProtection="1">
      <alignment horizontal="right" vertical="top"/>
    </xf>
    <xf numFmtId="0" fontId="0" fillId="0" borderId="0" xfId="0" applyFill="1" applyProtection="1"/>
    <xf numFmtId="164" fontId="8" fillId="0" borderId="0" xfId="0" applyNumberFormat="1" applyFont="1" applyFill="1" applyAlignment="1" applyProtection="1">
      <alignment horizontal="right" vertical="top" wrapText="1"/>
    </xf>
    <xf numFmtId="164" fontId="12" fillId="0" borderId="0" xfId="0" applyNumberFormat="1" applyFont="1" applyFill="1" applyAlignment="1" applyProtection="1">
      <alignment horizontal="right" vertical="top"/>
    </xf>
    <xf numFmtId="164" fontId="7" fillId="0" borderId="0" xfId="0" applyNumberFormat="1" applyFont="1" applyFill="1" applyAlignment="1" applyProtection="1">
      <alignment horizontal="right" vertical="top"/>
    </xf>
    <xf numFmtId="1" fontId="28" fillId="9" borderId="10" xfId="0" applyNumberFormat="1" applyFont="1" applyFill="1" applyBorder="1" applyAlignment="1" applyProtection="1">
      <alignment horizontal="center" vertical="center"/>
    </xf>
    <xf numFmtId="166" fontId="28" fillId="9" borderId="1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top" wrapText="1"/>
      <protection locked="0"/>
    </xf>
    <xf numFmtId="14" fontId="10" fillId="0" borderId="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164" fontId="10" fillId="0" borderId="0" xfId="0" applyNumberFormat="1" applyFont="1" applyFill="1" applyBorder="1" applyAlignment="1" applyProtection="1">
      <alignment horizontal="center" vertical="top" wrapText="1"/>
      <protection locked="0"/>
    </xf>
    <xf numFmtId="14" fontId="27" fillId="0" borderId="0" xfId="0" applyNumberFormat="1" applyFont="1" applyFill="1" applyBorder="1" applyAlignment="1" applyProtection="1">
      <alignment vertical="top" wrapText="1"/>
      <protection locked="0"/>
    </xf>
    <xf numFmtId="14" fontId="10" fillId="0" borderId="0" xfId="0" applyNumberFormat="1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top" wrapText="1"/>
    </xf>
    <xf numFmtId="0" fontId="30" fillId="10" borderId="0" xfId="0" applyFont="1" applyFill="1" applyProtection="1"/>
    <xf numFmtId="0" fontId="30" fillId="10" borderId="0" xfId="0" applyFont="1" applyFill="1" applyAlignment="1" applyProtection="1">
      <alignment horizontal="center"/>
    </xf>
    <xf numFmtId="0" fontId="31" fillId="10" borderId="0" xfId="0" applyFont="1" applyFill="1" applyProtection="1"/>
    <xf numFmtId="0" fontId="3" fillId="10" borderId="0" xfId="0" applyFont="1" applyFill="1" applyBorder="1" applyProtection="1"/>
    <xf numFmtId="0" fontId="3" fillId="10" borderId="0" xfId="0" applyFont="1" applyFill="1" applyBorder="1" applyAlignment="1" applyProtection="1">
      <alignment horizontal="center"/>
    </xf>
    <xf numFmtId="0" fontId="33" fillId="10" borderId="0" xfId="0" applyFont="1" applyFill="1" applyBorder="1" applyProtection="1"/>
    <xf numFmtId="0" fontId="36" fillId="0" borderId="0" xfId="0" applyFont="1" applyFill="1" applyBorder="1" applyAlignment="1" applyProtection="1">
      <alignment horizontal="center" vertical="top" wrapText="1"/>
      <protection locked="0"/>
    </xf>
    <xf numFmtId="0" fontId="35" fillId="0" borderId="0" xfId="1" applyFont="1" applyFill="1" applyBorder="1" applyAlignment="1" applyProtection="1">
      <alignment horizontal="center" vertical="top" wrapText="1"/>
      <protection locked="0"/>
    </xf>
    <xf numFmtId="0" fontId="37" fillId="0" borderId="0" xfId="0" applyFont="1" applyFill="1" applyBorder="1" applyAlignment="1" applyProtection="1">
      <alignment horizontal="left" vertical="top" wrapText="1"/>
      <protection locked="0"/>
    </xf>
    <xf numFmtId="0" fontId="36" fillId="0" borderId="0" xfId="0" applyFont="1" applyFill="1" applyBorder="1" applyAlignment="1" applyProtection="1">
      <alignment horizontal="left" vertical="top" wrapText="1"/>
      <protection locked="0"/>
    </xf>
    <xf numFmtId="164" fontId="36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 applyProtection="1"/>
    <xf numFmtId="0" fontId="3" fillId="10" borderId="0" xfId="0" applyFont="1" applyFill="1" applyProtection="1"/>
    <xf numFmtId="0" fontId="3" fillId="0" borderId="0" xfId="0" applyFont="1" applyAlignment="1">
      <alignment horizontal="left"/>
    </xf>
    <xf numFmtId="0" fontId="3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/>
    <xf numFmtId="0" fontId="3" fillId="0" borderId="0" xfId="0" applyFont="1" applyBorder="1" applyAlignment="1"/>
    <xf numFmtId="0" fontId="3" fillId="0" borderId="0" xfId="0" applyFont="1" applyBorder="1" applyProtection="1"/>
    <xf numFmtId="2" fontId="3" fillId="0" borderId="0" xfId="0" applyNumberFormat="1" applyFont="1" applyBorder="1" applyProtection="1"/>
    <xf numFmtId="0" fontId="19" fillId="2" borderId="4" xfId="0" applyFont="1" applyFill="1" applyBorder="1" applyAlignment="1" applyProtection="1">
      <alignment horizontal="center"/>
    </xf>
    <xf numFmtId="0" fontId="19" fillId="2" borderId="7" xfId="0" applyFont="1" applyFill="1" applyBorder="1" applyAlignment="1" applyProtection="1">
      <alignment horizontal="center"/>
    </xf>
    <xf numFmtId="2" fontId="11" fillId="0" borderId="0" xfId="0" applyNumberFormat="1" applyFont="1" applyBorder="1" applyAlignment="1" applyProtection="1">
      <alignment vertical="top"/>
    </xf>
    <xf numFmtId="2" fontId="11" fillId="0" borderId="0" xfId="0" applyNumberFormat="1" applyFont="1" applyAlignment="1" applyProtection="1">
      <alignment vertical="top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2" borderId="8" xfId="0" applyFont="1" applyFill="1" applyBorder="1" applyAlignment="1" applyProtection="1">
      <alignment horizontal="center"/>
    </xf>
    <xf numFmtId="0" fontId="3" fillId="10" borderId="0" xfId="0" applyFont="1" applyFill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/>
    </xf>
    <xf numFmtId="0" fontId="33" fillId="0" borderId="0" xfId="0" applyFont="1" applyProtection="1"/>
    <xf numFmtId="0" fontId="33" fillId="0" borderId="0" xfId="0" applyFont="1" applyAlignment="1" applyProtection="1"/>
    <xf numFmtId="0" fontId="33" fillId="10" borderId="0" xfId="0" applyFont="1" applyFill="1" applyProtection="1"/>
    <xf numFmtId="2" fontId="11" fillId="10" borderId="0" xfId="0" applyNumberFormat="1" applyFont="1" applyFill="1" applyBorder="1" applyAlignment="1" applyProtection="1">
      <alignment vertical="top"/>
    </xf>
    <xf numFmtId="0" fontId="19" fillId="3" borderId="5" xfId="0" applyFont="1" applyFill="1" applyBorder="1" applyAlignment="1" applyProtection="1">
      <alignment horizontal="center"/>
    </xf>
    <xf numFmtId="0" fontId="19" fillId="3" borderId="8" xfId="0" applyFont="1" applyFill="1" applyBorder="1" applyAlignment="1" applyProtection="1">
      <alignment horizontal="center"/>
    </xf>
    <xf numFmtId="0" fontId="19" fillId="4" borderId="5" xfId="0" applyFont="1" applyFill="1" applyBorder="1" applyAlignment="1" applyProtection="1">
      <alignment horizontal="center"/>
    </xf>
    <xf numFmtId="0" fontId="19" fillId="4" borderId="8" xfId="0" applyFont="1" applyFill="1" applyBorder="1" applyAlignment="1" applyProtection="1">
      <alignment horizontal="center"/>
    </xf>
    <xf numFmtId="0" fontId="19" fillId="5" borderId="5" xfId="0" applyFont="1" applyFill="1" applyBorder="1" applyAlignment="1" applyProtection="1">
      <alignment horizontal="center"/>
    </xf>
    <xf numFmtId="0" fontId="19" fillId="5" borderId="8" xfId="0" applyFont="1" applyFill="1" applyBorder="1" applyAlignment="1" applyProtection="1">
      <alignment horizontal="center"/>
    </xf>
    <xf numFmtId="2" fontId="11" fillId="0" borderId="0" xfId="0" applyNumberFormat="1" applyFont="1" applyFill="1" applyBorder="1" applyAlignment="1" applyProtection="1">
      <alignment vertical="top"/>
    </xf>
    <xf numFmtId="0" fontId="19" fillId="5" borderId="6" xfId="0" applyFont="1" applyFill="1" applyBorder="1" applyAlignment="1" applyProtection="1">
      <alignment horizontal="center"/>
    </xf>
    <xf numFmtId="0" fontId="19" fillId="5" borderId="9" xfId="0" applyFont="1" applyFill="1" applyBorder="1" applyAlignment="1" applyProtection="1">
      <alignment horizontal="center"/>
    </xf>
    <xf numFmtId="0" fontId="30" fillId="0" borderId="0" xfId="0" applyFont="1" applyProtection="1"/>
    <xf numFmtId="167" fontId="30" fillId="10" borderId="0" xfId="0" applyNumberFormat="1" applyFont="1" applyFill="1" applyProtection="1"/>
    <xf numFmtId="0" fontId="30" fillId="10" borderId="0" xfId="0" applyFont="1" applyFill="1" applyAlignment="1" applyProtection="1"/>
    <xf numFmtId="0" fontId="30" fillId="10" borderId="0" xfId="0" applyFont="1" applyFill="1" applyBorder="1" applyProtection="1"/>
    <xf numFmtId="167" fontId="30" fillId="10" borderId="0" xfId="0" applyNumberFormat="1" applyFont="1" applyFill="1" applyAlignment="1" applyProtection="1">
      <alignment horizontal="right"/>
    </xf>
    <xf numFmtId="0" fontId="30" fillId="10" borderId="0" xfId="0" applyFont="1" applyFill="1" applyAlignment="1" applyProtection="1">
      <alignment horizontal="right"/>
    </xf>
    <xf numFmtId="0" fontId="31" fillId="10" borderId="0" xfId="0" applyFont="1" applyFill="1" applyBorder="1" applyAlignment="1" applyProtection="1">
      <alignment horizontal="left" vertical="top"/>
    </xf>
    <xf numFmtId="2" fontId="30" fillId="10" borderId="0" xfId="0" applyNumberFormat="1" applyFont="1" applyFill="1" applyBorder="1" applyAlignment="1" applyProtection="1">
      <alignment horizontal="right" wrapText="1"/>
    </xf>
    <xf numFmtId="2" fontId="30" fillId="10" borderId="0" xfId="0" applyNumberFormat="1" applyFont="1" applyFill="1" applyBorder="1" applyAlignment="1" applyProtection="1">
      <alignment horizontal="right"/>
    </xf>
    <xf numFmtId="0" fontId="30" fillId="0" borderId="0" xfId="0" applyFont="1" applyAlignment="1" applyProtection="1">
      <alignment horizontal="center"/>
    </xf>
    <xf numFmtId="167" fontId="30" fillId="10" borderId="0" xfId="0" applyNumberFormat="1" applyFont="1" applyFill="1" applyAlignment="1" applyProtection="1">
      <alignment horizontal="center"/>
    </xf>
    <xf numFmtId="2" fontId="41" fillId="10" borderId="0" xfId="0" applyNumberFormat="1" applyFont="1" applyFill="1" applyBorder="1" applyAlignment="1" applyProtection="1">
      <alignment horizontal="right" vertical="top"/>
    </xf>
    <xf numFmtId="2" fontId="41" fillId="10" borderId="0" xfId="0" applyNumberFormat="1" applyFont="1" applyFill="1" applyAlignment="1" applyProtection="1">
      <alignment horizontal="right" vertical="top"/>
    </xf>
    <xf numFmtId="0" fontId="30" fillId="10" borderId="0" xfId="0" applyFont="1" applyFill="1" applyBorder="1" applyAlignment="1" applyProtection="1">
      <alignment horizontal="center"/>
    </xf>
    <xf numFmtId="0" fontId="42" fillId="10" borderId="0" xfId="0" applyFont="1" applyFill="1" applyBorder="1" applyAlignment="1" applyProtection="1">
      <alignment horizontal="center" vertical="center" wrapText="1"/>
    </xf>
    <xf numFmtId="0" fontId="42" fillId="10" borderId="0" xfId="0" applyFont="1" applyFill="1" applyBorder="1" applyAlignment="1">
      <alignment horizontal="center" vertical="center"/>
    </xf>
    <xf numFmtId="167" fontId="41" fillId="10" borderId="0" xfId="0" applyNumberFormat="1" applyFont="1" applyFill="1" applyBorder="1" applyAlignment="1" applyProtection="1">
      <alignment horizontal="center" vertical="top"/>
      <protection locked="0"/>
    </xf>
    <xf numFmtId="2" fontId="41" fillId="10" borderId="0" xfId="0" applyNumberFormat="1" applyFont="1" applyFill="1" applyBorder="1" applyAlignment="1">
      <alignment vertical="top"/>
    </xf>
    <xf numFmtId="2" fontId="41" fillId="10" borderId="0" xfId="0" applyNumberFormat="1" applyFont="1" applyFill="1" applyAlignment="1" applyProtection="1">
      <alignment vertical="top"/>
    </xf>
    <xf numFmtId="0" fontId="43" fillId="10" borderId="0" xfId="0" applyFont="1" applyFill="1" applyBorder="1" applyAlignment="1" applyProtection="1">
      <alignment horizontal="center"/>
    </xf>
    <xf numFmtId="0" fontId="31" fillId="0" borderId="0" xfId="0" applyFont="1" applyProtection="1"/>
    <xf numFmtId="2" fontId="41" fillId="10" borderId="0" xfId="0" applyNumberFormat="1" applyFont="1" applyFill="1" applyBorder="1" applyAlignment="1" applyProtection="1">
      <alignment vertical="top"/>
    </xf>
    <xf numFmtId="0" fontId="31" fillId="10" borderId="0" xfId="0" applyFont="1" applyFill="1" applyBorder="1" applyProtection="1"/>
    <xf numFmtId="0" fontId="33" fillId="0" borderId="0" xfId="0" applyFont="1" applyFill="1" applyProtection="1"/>
    <xf numFmtId="0" fontId="3" fillId="0" borderId="0" xfId="0" applyFont="1" applyFill="1" applyAlignment="1" applyProtection="1"/>
    <xf numFmtId="0" fontId="33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/>
    <xf numFmtId="0" fontId="44" fillId="18" borderId="0" xfId="0" applyFont="1" applyFill="1" applyBorder="1" applyAlignment="1" applyProtection="1">
      <alignment horizontal="center" vertical="center"/>
    </xf>
    <xf numFmtId="0" fontId="44" fillId="19" borderId="0" xfId="0" applyFont="1" applyFill="1" applyBorder="1" applyAlignment="1" applyProtection="1">
      <alignment horizontal="center" vertical="center"/>
    </xf>
    <xf numFmtId="0" fontId="44" fillId="21" borderId="0" xfId="0" applyFont="1" applyFill="1" applyBorder="1" applyAlignment="1" applyProtection="1">
      <alignment horizontal="center" vertical="center"/>
    </xf>
    <xf numFmtId="0" fontId="44" fillId="13" borderId="0" xfId="0" applyFont="1" applyFill="1" applyBorder="1" applyAlignment="1" applyProtection="1">
      <alignment horizontal="center" vertical="center"/>
    </xf>
    <xf numFmtId="0" fontId="44" fillId="14" borderId="0" xfId="0" applyFont="1" applyFill="1" applyBorder="1" applyAlignment="1" applyProtection="1">
      <alignment horizontal="center" vertical="center"/>
    </xf>
    <xf numFmtId="0" fontId="44" fillId="15" borderId="0" xfId="0" applyFont="1" applyFill="1" applyBorder="1" applyAlignment="1" applyProtection="1">
      <alignment horizontal="center" vertical="center"/>
    </xf>
    <xf numFmtId="0" fontId="44" fillId="20" borderId="0" xfId="0" applyFont="1" applyFill="1" applyBorder="1" applyAlignment="1" applyProtection="1">
      <alignment horizontal="center" vertical="center"/>
    </xf>
    <xf numFmtId="0" fontId="40" fillId="10" borderId="11" xfId="0" applyFont="1" applyFill="1" applyBorder="1" applyAlignment="1" applyProtection="1">
      <alignment horizontal="center" vertical="center" wrapText="1"/>
    </xf>
    <xf numFmtId="0" fontId="40" fillId="10" borderId="12" xfId="0" applyFont="1" applyFill="1" applyBorder="1" applyAlignment="1">
      <alignment horizontal="center" vertical="center"/>
    </xf>
    <xf numFmtId="0" fontId="40" fillId="10" borderId="13" xfId="0" applyFont="1" applyFill="1" applyBorder="1" applyAlignment="1">
      <alignment horizontal="center" vertical="center"/>
    </xf>
    <xf numFmtId="0" fontId="44" fillId="23" borderId="4" xfId="0" applyFont="1" applyFill="1" applyBorder="1" applyAlignment="1" applyProtection="1">
      <alignment horizontal="center" vertical="center"/>
    </xf>
    <xf numFmtId="0" fontId="44" fillId="23" borderId="14" xfId="0" applyFont="1" applyFill="1" applyBorder="1" applyAlignment="1" applyProtection="1">
      <alignment horizontal="center" vertical="center"/>
    </xf>
    <xf numFmtId="0" fontId="44" fillId="23" borderId="15" xfId="0" applyFont="1" applyFill="1" applyBorder="1" applyAlignment="1" applyProtection="1">
      <alignment horizontal="center" vertical="center"/>
    </xf>
    <xf numFmtId="0" fontId="44" fillId="24" borderId="5" xfId="0" applyFont="1" applyFill="1" applyBorder="1" applyAlignment="1" applyProtection="1">
      <alignment horizontal="center" vertical="center"/>
    </xf>
    <xf numFmtId="0" fontId="44" fillId="24" borderId="0" xfId="0" applyFont="1" applyFill="1" applyBorder="1" applyAlignment="1" applyProtection="1">
      <alignment horizontal="center" vertical="center"/>
    </xf>
    <xf numFmtId="0" fontId="44" fillId="24" borderId="16" xfId="0" applyFont="1" applyFill="1" applyBorder="1" applyAlignment="1" applyProtection="1">
      <alignment horizontal="center" vertical="center"/>
    </xf>
    <xf numFmtId="0" fontId="44" fillId="25" borderId="5" xfId="0" applyFont="1" applyFill="1" applyBorder="1" applyAlignment="1" applyProtection="1">
      <alignment horizontal="center" vertical="center"/>
    </xf>
    <xf numFmtId="0" fontId="44" fillId="25" borderId="0" xfId="0" applyFont="1" applyFill="1" applyBorder="1" applyAlignment="1" applyProtection="1">
      <alignment horizontal="center" vertical="center"/>
    </xf>
    <xf numFmtId="0" fontId="44" fillId="25" borderId="16" xfId="0" applyFont="1" applyFill="1" applyBorder="1" applyAlignment="1" applyProtection="1">
      <alignment horizontal="center" vertical="center"/>
    </xf>
    <xf numFmtId="0" fontId="44" fillId="27" borderId="5" xfId="0" applyFont="1" applyFill="1" applyBorder="1" applyAlignment="1" applyProtection="1">
      <alignment horizontal="center" vertical="center"/>
    </xf>
    <xf numFmtId="0" fontId="44" fillId="27" borderId="0" xfId="0" applyFont="1" applyFill="1" applyBorder="1" applyAlignment="1" applyProtection="1">
      <alignment horizontal="center" vertical="center"/>
    </xf>
    <xf numFmtId="0" fontId="44" fillId="27" borderId="16" xfId="0" applyFont="1" applyFill="1" applyBorder="1" applyAlignment="1" applyProtection="1">
      <alignment horizontal="center" vertical="center"/>
    </xf>
    <xf numFmtId="0" fontId="44" fillId="26" borderId="5" xfId="0" applyFont="1" applyFill="1" applyBorder="1" applyAlignment="1" applyProtection="1">
      <alignment horizontal="center" vertical="center"/>
    </xf>
    <xf numFmtId="0" fontId="44" fillId="26" borderId="0" xfId="0" applyFont="1" applyFill="1" applyBorder="1" applyAlignment="1" applyProtection="1">
      <alignment horizontal="center" vertical="center"/>
    </xf>
    <xf numFmtId="0" fontId="44" fillId="26" borderId="16" xfId="0" applyFont="1" applyFill="1" applyBorder="1" applyAlignment="1" applyProtection="1">
      <alignment horizontal="center" vertical="center"/>
    </xf>
    <xf numFmtId="0" fontId="44" fillId="28" borderId="5" xfId="0" applyFont="1" applyFill="1" applyBorder="1" applyAlignment="1" applyProtection="1">
      <alignment horizontal="center" vertical="center"/>
    </xf>
    <xf numFmtId="0" fontId="44" fillId="28" borderId="0" xfId="0" applyFont="1" applyFill="1" applyBorder="1" applyAlignment="1" applyProtection="1">
      <alignment horizontal="center" vertical="center"/>
    </xf>
    <xf numFmtId="0" fontId="44" fillId="28" borderId="16" xfId="0" applyFont="1" applyFill="1" applyBorder="1" applyAlignment="1" applyProtection="1">
      <alignment horizontal="center" vertical="center"/>
    </xf>
    <xf numFmtId="0" fontId="44" fillId="30" borderId="5" xfId="0" applyFont="1" applyFill="1" applyBorder="1" applyAlignment="1" applyProtection="1">
      <alignment horizontal="center" vertical="center"/>
    </xf>
    <xf numFmtId="0" fontId="44" fillId="30" borderId="0" xfId="0" applyFont="1" applyFill="1" applyBorder="1" applyAlignment="1" applyProtection="1">
      <alignment horizontal="center" vertical="center"/>
    </xf>
    <xf numFmtId="0" fontId="44" fillId="30" borderId="16" xfId="0" applyFont="1" applyFill="1" applyBorder="1" applyAlignment="1" applyProtection="1">
      <alignment horizontal="center" vertical="center"/>
    </xf>
    <xf numFmtId="0" fontId="44" fillId="29" borderId="5" xfId="0" applyFont="1" applyFill="1" applyBorder="1" applyAlignment="1" applyProtection="1">
      <alignment horizontal="center" vertical="center"/>
    </xf>
    <xf numFmtId="0" fontId="44" fillId="29" borderId="0" xfId="0" applyFont="1" applyFill="1" applyBorder="1" applyAlignment="1" applyProtection="1">
      <alignment horizontal="center" vertical="center"/>
    </xf>
    <xf numFmtId="0" fontId="44" fillId="29" borderId="16" xfId="0" applyFont="1" applyFill="1" applyBorder="1" applyAlignment="1" applyProtection="1">
      <alignment horizontal="center" vertical="center"/>
    </xf>
    <xf numFmtId="0" fontId="44" fillId="31" borderId="5" xfId="0" applyFont="1" applyFill="1" applyBorder="1" applyAlignment="1" applyProtection="1">
      <alignment horizontal="center" vertical="center"/>
    </xf>
    <xf numFmtId="0" fontId="44" fillId="31" borderId="0" xfId="0" applyFont="1" applyFill="1" applyBorder="1" applyAlignment="1" applyProtection="1">
      <alignment horizontal="center" vertical="center"/>
    </xf>
    <xf numFmtId="0" fontId="44" fillId="31" borderId="16" xfId="0" applyFont="1" applyFill="1" applyBorder="1" applyAlignment="1" applyProtection="1">
      <alignment horizontal="center" vertical="center"/>
    </xf>
    <xf numFmtId="0" fontId="44" fillId="22" borderId="5" xfId="0" applyFont="1" applyFill="1" applyBorder="1" applyAlignment="1" applyProtection="1">
      <alignment horizontal="center" vertical="center"/>
    </xf>
    <xf numFmtId="0" fontId="44" fillId="22" borderId="0" xfId="0" applyFont="1" applyFill="1" applyBorder="1" applyAlignment="1" applyProtection="1">
      <alignment horizontal="center" vertical="center"/>
    </xf>
    <xf numFmtId="0" fontId="44" fillId="22" borderId="16" xfId="0" applyFont="1" applyFill="1" applyBorder="1" applyAlignment="1" applyProtection="1">
      <alignment horizontal="center" vertical="center"/>
    </xf>
    <xf numFmtId="0" fontId="44" fillId="17" borderId="5" xfId="0" applyFont="1" applyFill="1" applyBorder="1" applyAlignment="1" applyProtection="1">
      <alignment horizontal="center" vertical="center"/>
    </xf>
    <xf numFmtId="0" fontId="44" fillId="17" borderId="0" xfId="0" applyFont="1" applyFill="1" applyBorder="1" applyAlignment="1" applyProtection="1">
      <alignment horizontal="center" vertical="center"/>
    </xf>
    <xf numFmtId="0" fontId="44" fillId="17" borderId="16" xfId="0" applyFont="1" applyFill="1" applyBorder="1" applyAlignment="1" applyProtection="1">
      <alignment horizontal="center" vertical="center"/>
    </xf>
    <xf numFmtId="0" fontId="44" fillId="18" borderId="5" xfId="0" applyFont="1" applyFill="1" applyBorder="1" applyAlignment="1" applyProtection="1">
      <alignment horizontal="center" vertical="center"/>
    </xf>
    <xf numFmtId="0" fontId="44" fillId="18" borderId="16" xfId="0" applyFont="1" applyFill="1" applyBorder="1" applyAlignment="1" applyProtection="1">
      <alignment horizontal="center" vertical="center"/>
    </xf>
    <xf numFmtId="0" fontId="44" fillId="19" borderId="5" xfId="0" applyFont="1" applyFill="1" applyBorder="1" applyAlignment="1" applyProtection="1">
      <alignment horizontal="center" vertical="center"/>
    </xf>
    <xf numFmtId="0" fontId="44" fillId="19" borderId="16" xfId="0" applyFont="1" applyFill="1" applyBorder="1" applyAlignment="1" applyProtection="1">
      <alignment horizontal="center" vertical="center"/>
    </xf>
    <xf numFmtId="0" fontId="44" fillId="21" borderId="5" xfId="0" applyFont="1" applyFill="1" applyBorder="1" applyAlignment="1" applyProtection="1">
      <alignment horizontal="center" vertical="center"/>
    </xf>
    <xf numFmtId="0" fontId="44" fillId="21" borderId="16" xfId="0" applyFont="1" applyFill="1" applyBorder="1" applyAlignment="1" applyProtection="1">
      <alignment horizontal="center" vertical="center"/>
    </xf>
    <xf numFmtId="0" fontId="44" fillId="20" borderId="5" xfId="0" applyFont="1" applyFill="1" applyBorder="1" applyAlignment="1" applyProtection="1">
      <alignment horizontal="center" vertical="center"/>
    </xf>
    <xf numFmtId="0" fontId="44" fillId="20" borderId="16" xfId="0" applyFont="1" applyFill="1" applyBorder="1" applyAlignment="1" applyProtection="1">
      <alignment horizontal="center" vertical="center"/>
    </xf>
    <xf numFmtId="0" fontId="44" fillId="12" borderId="5" xfId="0" applyFont="1" applyFill="1" applyBorder="1" applyAlignment="1" applyProtection="1">
      <alignment horizontal="center" vertical="center"/>
    </xf>
    <xf numFmtId="0" fontId="44" fillId="12" borderId="0" xfId="0" applyFont="1" applyFill="1" applyBorder="1" applyAlignment="1" applyProtection="1">
      <alignment horizontal="center" vertical="center"/>
    </xf>
    <xf numFmtId="0" fontId="44" fillId="12" borderId="16" xfId="0" applyFont="1" applyFill="1" applyBorder="1" applyAlignment="1" applyProtection="1">
      <alignment horizontal="center" vertical="center"/>
    </xf>
    <xf numFmtId="0" fontId="44" fillId="13" borderId="5" xfId="0" applyFont="1" applyFill="1" applyBorder="1" applyAlignment="1" applyProtection="1">
      <alignment horizontal="center" vertical="center"/>
    </xf>
    <xf numFmtId="0" fontId="44" fillId="13" borderId="16" xfId="0" applyFont="1" applyFill="1" applyBorder="1" applyAlignment="1" applyProtection="1">
      <alignment horizontal="center" vertical="center"/>
    </xf>
    <xf numFmtId="0" fontId="44" fillId="14" borderId="5" xfId="0" applyFont="1" applyFill="1" applyBorder="1" applyAlignment="1" applyProtection="1">
      <alignment horizontal="center" vertical="center"/>
    </xf>
    <xf numFmtId="0" fontId="44" fillId="14" borderId="16" xfId="0" applyFont="1" applyFill="1" applyBorder="1" applyAlignment="1" applyProtection="1">
      <alignment horizontal="center" vertical="center"/>
    </xf>
    <xf numFmtId="0" fontId="44" fillId="15" borderId="5" xfId="0" applyFont="1" applyFill="1" applyBorder="1" applyAlignment="1" applyProtection="1">
      <alignment horizontal="center" vertical="center"/>
    </xf>
    <xf numFmtId="0" fontId="44" fillId="15" borderId="16" xfId="0" applyFont="1" applyFill="1" applyBorder="1" applyAlignment="1" applyProtection="1">
      <alignment horizontal="center" vertical="center"/>
    </xf>
    <xf numFmtId="0" fontId="44" fillId="16" borderId="6" xfId="0" applyFont="1" applyFill="1" applyBorder="1" applyAlignment="1" applyProtection="1">
      <alignment horizontal="center" vertical="center"/>
    </xf>
    <xf numFmtId="0" fontId="44" fillId="16" borderId="17" xfId="0" applyFont="1" applyFill="1" applyBorder="1" applyAlignment="1" applyProtection="1">
      <alignment horizontal="center" vertical="center"/>
    </xf>
    <xf numFmtId="0" fontId="44" fillId="16" borderId="18" xfId="0" applyFont="1" applyFill="1" applyBorder="1" applyAlignment="1" applyProtection="1">
      <alignment horizontal="center" vertical="center"/>
    </xf>
    <xf numFmtId="1" fontId="46" fillId="32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vertical="top" wrapText="1"/>
    </xf>
    <xf numFmtId="0" fontId="20" fillId="0" borderId="10" xfId="0" applyFont="1" applyBorder="1" applyProtection="1"/>
    <xf numFmtId="0" fontId="21" fillId="0" borderId="10" xfId="0" applyFont="1" applyBorder="1" applyAlignment="1" applyProtection="1">
      <alignment vertical="top" wrapText="1"/>
    </xf>
    <xf numFmtId="0" fontId="24" fillId="0" borderId="10" xfId="0" applyFont="1" applyBorder="1" applyProtection="1"/>
    <xf numFmtId="164" fontId="24" fillId="0" borderId="10" xfId="0" applyNumberFormat="1" applyFont="1" applyBorder="1" applyAlignment="1" applyProtection="1">
      <alignment horizontal="right" vertical="top"/>
    </xf>
    <xf numFmtId="2" fontId="24" fillId="0" borderId="10" xfId="0" applyNumberFormat="1" applyFont="1" applyBorder="1" applyAlignment="1" applyProtection="1">
      <alignment horizontal="right" vertical="top"/>
    </xf>
    <xf numFmtId="0" fontId="24" fillId="0" borderId="10" xfId="0" applyFont="1" applyBorder="1" applyAlignment="1" applyProtection="1">
      <alignment horizontal="right" vertical="top"/>
    </xf>
    <xf numFmtId="164" fontId="24" fillId="0" borderId="10" xfId="0" applyNumberFormat="1" applyFont="1" applyFill="1" applyBorder="1" applyAlignment="1" applyProtection="1">
      <alignment horizontal="right" vertical="top"/>
    </xf>
    <xf numFmtId="164" fontId="24" fillId="0" borderId="10" xfId="0" applyNumberFormat="1" applyFont="1" applyFill="1" applyBorder="1" applyAlignment="1" applyProtection="1">
      <alignment horizontal="right" vertical="top" wrapText="1"/>
    </xf>
    <xf numFmtId="0" fontId="25" fillId="0" borderId="10" xfId="0" applyFont="1" applyBorder="1" applyAlignment="1" applyProtection="1">
      <alignment vertical="top" wrapText="1"/>
    </xf>
    <xf numFmtId="0" fontId="29" fillId="0" borderId="10" xfId="0" applyFont="1" applyBorder="1" applyAlignment="1" applyProtection="1">
      <alignment vertical="top" wrapText="1"/>
    </xf>
    <xf numFmtId="0" fontId="17" fillId="8" borderId="10" xfId="0" applyFont="1" applyFill="1" applyBorder="1" applyAlignment="1" applyProtection="1">
      <alignment horizontal="center" vertical="center"/>
    </xf>
    <xf numFmtId="164" fontId="17" fillId="8" borderId="10" xfId="0" applyNumberFormat="1" applyFont="1" applyFill="1" applyBorder="1" applyAlignment="1" applyProtection="1">
      <alignment horizontal="center" vertical="center"/>
    </xf>
    <xf numFmtId="2" fontId="17" fillId="8" borderId="10" xfId="0" applyNumberFormat="1" applyFont="1" applyFill="1" applyBorder="1" applyAlignment="1" applyProtection="1">
      <alignment horizontal="center" vertical="center"/>
    </xf>
    <xf numFmtId="164" fontId="17" fillId="0" borderId="10" xfId="0" applyNumberFormat="1" applyFont="1" applyFill="1" applyBorder="1" applyAlignment="1" applyProtection="1">
      <alignment horizontal="center" vertical="center"/>
    </xf>
    <xf numFmtId="164" fontId="17" fillId="0" borderId="10" xfId="0" applyNumberFormat="1" applyFont="1" applyFill="1" applyBorder="1" applyAlignment="1" applyProtection="1">
      <alignment horizontal="center" vertical="center" wrapText="1"/>
    </xf>
    <xf numFmtId="0" fontId="16" fillId="8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vertical="top" wrapText="1"/>
    </xf>
    <xf numFmtId="0" fontId="45" fillId="0" borderId="10" xfId="0" applyFont="1" applyBorder="1" applyAlignment="1">
      <alignment vertical="top" wrapText="1"/>
    </xf>
    <xf numFmtId="0" fontId="14" fillId="6" borderId="7" xfId="0" applyFont="1" applyFill="1" applyBorder="1" applyAlignment="1" applyProtection="1">
      <alignment horizontal="center" vertical="center" wrapText="1"/>
    </xf>
    <xf numFmtId="165" fontId="14" fillId="6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/>
    </xf>
    <xf numFmtId="0" fontId="13" fillId="7" borderId="7" xfId="0" applyFont="1" applyFill="1" applyBorder="1" applyAlignment="1" applyProtection="1">
      <alignment horizontal="center" vertical="center" wrapText="1"/>
    </xf>
    <xf numFmtId="165" fontId="13" fillId="7" borderId="7" xfId="0" applyNumberFormat="1" applyFont="1" applyFill="1" applyBorder="1" applyAlignment="1" applyProtection="1">
      <alignment horizontal="center" vertical="center" wrapText="1"/>
    </xf>
    <xf numFmtId="166" fontId="13" fillId="7" borderId="7" xfId="0" applyNumberFormat="1" applyFont="1" applyFill="1" applyBorder="1" applyAlignment="1" applyProtection="1">
      <alignment horizontal="center" vertical="center" wrapText="1"/>
    </xf>
    <xf numFmtId="0" fontId="17" fillId="8" borderId="7" xfId="0" applyFont="1" applyFill="1" applyBorder="1" applyAlignment="1" applyProtection="1">
      <alignment horizontal="center" vertical="center"/>
    </xf>
    <xf numFmtId="168" fontId="46" fillId="32" borderId="10" xfId="0" applyNumberFormat="1" applyFont="1" applyFill="1" applyBorder="1" applyAlignment="1" applyProtection="1">
      <alignment horizontal="center" vertical="center"/>
    </xf>
    <xf numFmtId="0" fontId="40" fillId="10" borderId="19" xfId="0" applyFont="1" applyFill="1" applyBorder="1" applyAlignment="1" applyProtection="1">
      <alignment horizontal="center" vertical="center" wrapText="1"/>
    </xf>
    <xf numFmtId="0" fontId="40" fillId="10" borderId="20" xfId="0" applyFont="1" applyFill="1" applyBorder="1" applyAlignment="1">
      <alignment horizontal="center" vertical="center"/>
    </xf>
    <xf numFmtId="0" fontId="40" fillId="10" borderId="21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vertical="top"/>
    </xf>
    <xf numFmtId="0" fontId="15" fillId="0" borderId="0" xfId="0" applyFont="1" applyBorder="1" applyAlignment="1" applyProtection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 applyProtection="1">
      <alignment horizontal="right" wrapText="1"/>
    </xf>
    <xf numFmtId="0" fontId="38" fillId="0" borderId="10" xfId="0" applyFont="1" applyBorder="1" applyAlignment="1" applyProtection="1">
      <alignment vertical="top" wrapText="1"/>
    </xf>
    <xf numFmtId="0" fontId="0" fillId="0" borderId="10" xfId="0" applyBorder="1" applyAlignment="1">
      <alignment vertical="top" wrapText="1"/>
    </xf>
    <xf numFmtId="9" fontId="39" fillId="11" borderId="10" xfId="0" applyNumberFormat="1" applyFont="1" applyFill="1" applyBorder="1" applyAlignment="1" applyProtection="1">
      <alignment horizontal="center" vertical="center"/>
    </xf>
    <xf numFmtId="9" fontId="0" fillId="0" borderId="10" xfId="0" applyNumberForma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8BFF"/>
      <color rgb="FFCC00CC"/>
      <color rgb="FFF79747"/>
      <color rgb="FFFDEA76"/>
      <color rgb="FFFCD5B5"/>
      <color rgb="FFFAC090"/>
      <color rgb="FFFDEADA"/>
      <color rgb="FFADA36F"/>
      <color rgb="FF988D56"/>
      <color rgb="FFC4BD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90450216339165E-2"/>
          <c:y val="4.7333643602094189E-2"/>
          <c:w val="0.89498232127777655"/>
          <c:h val="0.80526372214045083"/>
        </c:manualLayout>
      </c:layout>
      <c:areaChart>
        <c:grouping val="stacked"/>
        <c:varyColors val="0"/>
        <c:ser>
          <c:idx val="19"/>
          <c:order val="0"/>
          <c:tx>
            <c:v>D1</c:v>
          </c:tx>
          <c:spPr>
            <a:solidFill>
              <a:srgbClr val="F8F7F2"/>
            </a:solidFill>
            <a:ln w="25400">
              <a:noFill/>
            </a:ln>
          </c:spPr>
          <c:dLbls>
            <c:txPr>
              <a:bodyPr/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Lit>
              <c:formatCode>General</c:formatCode>
              <c:ptCount val="2"/>
              <c:pt idx="0">
                <c:v>659</c:v>
              </c:pt>
              <c:pt idx="1">
                <c:v>659</c:v>
              </c:pt>
            </c:numLit>
          </c:val>
        </c:ser>
        <c:ser>
          <c:idx val="18"/>
          <c:order val="1"/>
          <c:tx>
            <c:v>D2</c:v>
          </c:tx>
          <c:spPr>
            <a:solidFill>
              <a:schemeClr val="bg2"/>
            </a:solidFill>
            <a:ln w="25400">
              <a:noFill/>
            </a:ln>
          </c:spPr>
          <c:dLbls>
            <c:txPr>
              <a:bodyPr/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Lit>
              <c:formatCode>General</c:formatCode>
              <c:ptCount val="2"/>
              <c:pt idx="0">
                <c:v>110</c:v>
              </c:pt>
              <c:pt idx="1">
                <c:v>110</c:v>
              </c:pt>
            </c:numLit>
          </c:val>
        </c:ser>
        <c:ser>
          <c:idx val="17"/>
          <c:order val="2"/>
          <c:tx>
            <c:v>D3</c:v>
          </c:tx>
          <c:spPr>
            <a:solidFill>
              <a:schemeClr val="bg2">
                <a:lumMod val="75000"/>
              </a:schemeClr>
            </a:solidFill>
            <a:ln w="25400">
              <a:noFill/>
            </a:ln>
          </c:spPr>
          <c:dLbls>
            <c:txPr>
              <a:bodyPr/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Lit>
              <c:formatCode>General</c:formatCode>
              <c:ptCount val="2"/>
              <c:pt idx="0">
                <c:v>90</c:v>
              </c:pt>
              <c:pt idx="1">
                <c:v>90</c:v>
              </c:pt>
            </c:numLit>
          </c:val>
        </c:ser>
        <c:ser>
          <c:idx val="16"/>
          <c:order val="3"/>
          <c:tx>
            <c:v>D4</c:v>
          </c:tx>
          <c:spPr>
            <a:solidFill>
              <a:srgbClr val="ADA36F"/>
            </a:solidFill>
            <a:ln w="25400">
              <a:noFill/>
            </a:ln>
          </c:spPr>
          <c:dLbls>
            <c:txPr>
              <a:bodyPr/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Lit>
              <c:formatCode>General</c:formatCode>
              <c:ptCount val="2"/>
              <c:pt idx="0">
                <c:v>70</c:v>
              </c:pt>
              <c:pt idx="1">
                <c:v>70</c:v>
              </c:pt>
            </c:numLit>
          </c:val>
        </c:ser>
        <c:ser>
          <c:idx val="15"/>
          <c:order val="4"/>
          <c:tx>
            <c:v>D5</c:v>
          </c:tx>
          <c:spPr>
            <a:solidFill>
              <a:srgbClr val="988D56"/>
            </a:solidFill>
            <a:ln w="25400">
              <a:noFill/>
            </a:ln>
          </c:spPr>
          <c:dLbls>
            <c:txPr>
              <a:bodyPr/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Lit>
              <c:formatCode>General</c:formatCode>
              <c:ptCount val="2"/>
              <c:pt idx="0">
                <c:v>60</c:v>
              </c:pt>
              <c:pt idx="1">
                <c:v>60</c:v>
              </c:pt>
            </c:numLit>
          </c:val>
        </c:ser>
        <c:ser>
          <c:idx val="14"/>
          <c:order val="5"/>
          <c:tx>
            <c:v>C6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noFill/>
            </a:ln>
          </c:spPr>
          <c:dLbls>
            <c:txPr>
              <a:bodyPr/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Lit>
              <c:formatCode>General</c:formatCode>
              <c:ptCount val="2"/>
              <c:pt idx="0">
                <c:v>50</c:v>
              </c:pt>
              <c:pt idx="1">
                <c:v>50</c:v>
              </c:pt>
            </c:numLit>
          </c:val>
        </c:ser>
        <c:ser>
          <c:idx val="13"/>
          <c:order val="6"/>
          <c:tx>
            <c:v>C7</c:v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noFill/>
            </a:ln>
          </c:spPr>
          <c:dLbls>
            <c:txPr>
              <a:bodyPr/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Lit>
              <c:formatCode>General</c:formatCode>
              <c:ptCount val="2"/>
              <c:pt idx="0">
                <c:v>40</c:v>
              </c:pt>
              <c:pt idx="1">
                <c:v>40</c:v>
              </c:pt>
            </c:numLit>
          </c:val>
        </c:ser>
        <c:ser>
          <c:idx val="12"/>
          <c:order val="7"/>
          <c:tx>
            <c:v>C8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dLbls>
            <c:txPr>
              <a:bodyPr/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Lit>
              <c:formatCode>General</c:formatCode>
              <c:ptCount val="2"/>
              <c:pt idx="0">
                <c:v>40</c:v>
              </c:pt>
              <c:pt idx="1">
                <c:v>40</c:v>
              </c:pt>
            </c:numLit>
          </c:val>
        </c:ser>
        <c:ser>
          <c:idx val="11"/>
          <c:order val="8"/>
          <c:tx>
            <c:v>C9</c:v>
          </c:tx>
          <c:spPr>
            <a:ln w="25400">
              <a:noFill/>
            </a:ln>
          </c:spPr>
          <c:dLbls>
            <c:txPr>
              <a:bodyPr/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Lit>
              <c:formatCode>General</c:formatCode>
              <c:ptCount val="2"/>
              <c:pt idx="0">
                <c:v>40</c:v>
              </c:pt>
              <c:pt idx="1">
                <c:v>40</c:v>
              </c:pt>
            </c:numLit>
          </c:val>
        </c:ser>
        <c:ser>
          <c:idx val="10"/>
          <c:order val="9"/>
          <c:tx>
            <c:v>C10</c:v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dLbls>
            <c:txPr>
              <a:bodyPr/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Lit>
              <c:formatCode>General</c:formatCode>
              <c:ptCount val="2"/>
              <c:pt idx="0">
                <c:v>40</c:v>
              </c:pt>
              <c:pt idx="1">
                <c:v>40</c:v>
              </c:pt>
            </c:numLit>
          </c:val>
        </c:ser>
        <c:ser>
          <c:idx val="9"/>
          <c:order val="10"/>
          <c:tx>
            <c:v>B11</c:v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</c:spPr>
          <c:dLbls>
            <c:txPr>
              <a:bodyPr/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Lit>
              <c:formatCode>General</c:formatCode>
              <c:ptCount val="2"/>
              <c:pt idx="0">
                <c:v>40</c:v>
              </c:pt>
              <c:pt idx="1">
                <c:v>40</c:v>
              </c:pt>
            </c:numLit>
          </c:val>
        </c:ser>
        <c:ser>
          <c:idx val="8"/>
          <c:order val="11"/>
          <c:tx>
            <c:v>B12</c:v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dLbls>
            <c:txPr>
              <a:bodyPr/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Lit>
              <c:formatCode>General</c:formatCode>
              <c:ptCount val="2"/>
              <c:pt idx="0">
                <c:v>40</c:v>
              </c:pt>
              <c:pt idx="1">
                <c:v>40</c:v>
              </c:pt>
            </c:numLit>
          </c:val>
        </c:ser>
        <c:ser>
          <c:idx val="7"/>
          <c:order val="12"/>
          <c:tx>
            <c:v>B13</c:v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dLbls>
            <c:txPr>
              <a:bodyPr/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Lit>
              <c:formatCode>General</c:formatCode>
              <c:ptCount val="2"/>
              <c:pt idx="0">
                <c:v>40</c:v>
              </c:pt>
              <c:pt idx="1">
                <c:v>40</c:v>
              </c:pt>
            </c:numLit>
          </c:val>
        </c:ser>
        <c:ser>
          <c:idx val="6"/>
          <c:order val="13"/>
          <c:tx>
            <c:v>B14</c:v>
          </c:tx>
          <c:spPr>
            <a:ln w="25400">
              <a:noFill/>
            </a:ln>
          </c:spPr>
          <c:dLbls>
            <c:txPr>
              <a:bodyPr/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Lit>
              <c:formatCode>General</c:formatCode>
              <c:ptCount val="2"/>
              <c:pt idx="0">
                <c:v>40</c:v>
              </c:pt>
              <c:pt idx="1">
                <c:v>40</c:v>
              </c:pt>
            </c:numLit>
          </c:val>
        </c:ser>
        <c:ser>
          <c:idx val="5"/>
          <c:order val="14"/>
          <c:tx>
            <c:v>B15</c:v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dLbls>
            <c:txPr>
              <a:bodyPr/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Lit>
              <c:formatCode>General</c:formatCode>
              <c:ptCount val="2"/>
              <c:pt idx="0">
                <c:v>50</c:v>
              </c:pt>
              <c:pt idx="1">
                <c:v>50</c:v>
              </c:pt>
            </c:numLit>
          </c:val>
        </c:ser>
        <c:ser>
          <c:idx val="4"/>
          <c:order val="15"/>
          <c:tx>
            <c:v>A16</c:v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dLbls>
            <c:txPr>
              <a:bodyPr/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Lit>
              <c:formatCode>General</c:formatCode>
              <c:ptCount val="2"/>
              <c:pt idx="0">
                <c:v>60</c:v>
              </c:pt>
              <c:pt idx="1">
                <c:v>60</c:v>
              </c:pt>
            </c:numLit>
          </c:val>
        </c:ser>
        <c:ser>
          <c:idx val="3"/>
          <c:order val="16"/>
          <c:tx>
            <c:v>A17</c:v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</c:spP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Lit>
              <c:formatCode>General</c:formatCode>
              <c:ptCount val="2"/>
              <c:pt idx="0">
                <c:v>70</c:v>
              </c:pt>
              <c:pt idx="1">
                <c:v>70</c:v>
              </c:pt>
            </c:numLit>
          </c:val>
        </c:ser>
        <c:ser>
          <c:idx val="2"/>
          <c:order val="17"/>
          <c:tx>
            <c:v>A18</c:v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dLbls>
            <c:txPr>
              <a:bodyPr/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Lit>
              <c:formatCode>General</c:formatCode>
              <c:ptCount val="2"/>
              <c:pt idx="0">
                <c:v>90</c:v>
              </c:pt>
              <c:pt idx="1">
                <c:v>90</c:v>
              </c:pt>
            </c:numLit>
          </c:val>
        </c:ser>
        <c:ser>
          <c:idx val="1"/>
          <c:order val="18"/>
          <c:tx>
            <c:v>A19</c:v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dLbls>
            <c:txPr>
              <a:bodyPr/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Lit>
              <c:formatCode>General</c:formatCode>
              <c:ptCount val="2"/>
              <c:pt idx="0">
                <c:v>110</c:v>
              </c:pt>
              <c:pt idx="1">
                <c:v>110</c:v>
              </c:pt>
            </c:numLit>
          </c:val>
        </c:ser>
        <c:ser>
          <c:idx val="0"/>
          <c:order val="19"/>
          <c:tx>
            <c:v>A20</c:v>
          </c:tx>
          <c:spPr>
            <a:solidFill>
              <a:schemeClr val="bg1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Lit>
              <c:formatCode>General</c:formatCode>
              <c:ptCount val="2"/>
              <c:pt idx="0">
                <c:v>261</c:v>
              </c:pt>
              <c:pt idx="1">
                <c:v>261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084224"/>
        <c:axId val="130094208"/>
      </c:areaChart>
      <c:catAx>
        <c:axId val="130084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30094208"/>
        <c:crosses val="autoZero"/>
        <c:auto val="1"/>
        <c:lblAlgn val="ctr"/>
        <c:lblOffset val="100"/>
        <c:noMultiLvlLbl val="0"/>
      </c:catAx>
      <c:valAx>
        <c:axId val="130094208"/>
        <c:scaling>
          <c:orientation val="minMax"/>
          <c:max val="900"/>
          <c:min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fr-FR"/>
          </a:p>
        </c:txPr>
        <c:crossAx val="1300842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6367605326348E-2"/>
          <c:y val="4.5990123539269234E-2"/>
          <c:w val="0.89355053481772528"/>
          <c:h val="0.81350887155590446"/>
        </c:manualLayout>
      </c:layout>
      <c:lineChart>
        <c:grouping val="standard"/>
        <c:varyColors val="0"/>
        <c:ser>
          <c:idx val="2"/>
          <c:order val="1"/>
          <c:tx>
            <c:v>Résultats effectifs</c:v>
          </c:tx>
          <c:spPr>
            <a:ln w="19050">
              <a:solidFill>
                <a:srgbClr val="00B050"/>
              </a:solidFill>
            </a:ln>
          </c:spPr>
          <c:marker>
            <c:symbol val="x"/>
            <c:size val="3"/>
            <c:spPr>
              <a:ln>
                <a:solidFill>
                  <a:srgbClr val="00B050"/>
                </a:solidFill>
              </a:ln>
            </c:spPr>
          </c:marker>
          <c:cat>
            <c:numRef>
              <c:f>Feuil1!$BA$6:$BA$202</c:f>
              <c:numCache>
                <c:formatCode>General</c:formatCode>
                <c:ptCount val="1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</c:numCache>
            </c:numRef>
          </c:cat>
          <c:val>
            <c:numRef>
              <c:f>Feuil1!$BD$6:$BD$202</c:f>
              <c:numCache>
                <c:formatCode>0.00</c:formatCode>
                <c:ptCount val="1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24032"/>
        <c:axId val="130129920"/>
      </c:lineChart>
      <c:scatterChart>
        <c:scatterStyle val="lineMarker"/>
        <c:varyColors val="0"/>
        <c:ser>
          <c:idx val="0"/>
          <c:order val="0"/>
          <c:tx>
            <c:v>Si tous les matchs gagnés</c:v>
          </c:tx>
          <c:spPr>
            <a:ln w="19050">
              <a:solidFill>
                <a:schemeClr val="accent1">
                  <a:shade val="95000"/>
                  <a:satMod val="10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Feuil1!$BA$6:$BA$202</c:f>
              <c:numCache>
                <c:formatCode>General</c:formatCode>
                <c:ptCount val="1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</c:numCache>
            </c:numRef>
          </c:xVal>
          <c:yVal>
            <c:numRef>
              <c:f>Feuil1!$BB$6:$BB$202</c:f>
              <c:numCache>
                <c:formatCode>0.00</c:formatCode>
                <c:ptCount val="1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</c:numCache>
            </c:numRef>
          </c:yVal>
          <c:smooth val="0"/>
        </c:ser>
        <c:ser>
          <c:idx val="1"/>
          <c:order val="2"/>
          <c:tx>
            <c:v>Si tous les matchs perdus</c:v>
          </c:tx>
          <c:spPr>
            <a:ln w="19050">
              <a:solidFill>
                <a:schemeClr val="accent2">
                  <a:shade val="95000"/>
                  <a:satMod val="10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Feuil1!$BA$6:$BA$202</c:f>
              <c:numCache>
                <c:formatCode>General</c:formatCode>
                <c:ptCount val="1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</c:numCache>
            </c:numRef>
          </c:xVal>
          <c:yVal>
            <c:numRef>
              <c:f>Feuil1!$BC$6:$BC$202</c:f>
              <c:numCache>
                <c:formatCode>0.00</c:formatCode>
                <c:ptCount val="197"/>
                <c:pt idx="0">
                  <c:v>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  <c:pt idx="4">
                  <c:v>600</c:v>
                </c:pt>
                <c:pt idx="5">
                  <c:v>600</c:v>
                </c:pt>
                <c:pt idx="6">
                  <c:v>600</c:v>
                </c:pt>
                <c:pt idx="7">
                  <c:v>600</c:v>
                </c:pt>
                <c:pt idx="8">
                  <c:v>600</c:v>
                </c:pt>
                <c:pt idx="9">
                  <c:v>600</c:v>
                </c:pt>
                <c:pt idx="10">
                  <c:v>600</c:v>
                </c:pt>
                <c:pt idx="11">
                  <c:v>600</c:v>
                </c:pt>
                <c:pt idx="12">
                  <c:v>600</c:v>
                </c:pt>
                <c:pt idx="13">
                  <c:v>600</c:v>
                </c:pt>
                <c:pt idx="14">
                  <c:v>600</c:v>
                </c:pt>
                <c:pt idx="15">
                  <c:v>600</c:v>
                </c:pt>
                <c:pt idx="16">
                  <c:v>600</c:v>
                </c:pt>
                <c:pt idx="17">
                  <c:v>600</c:v>
                </c:pt>
                <c:pt idx="18">
                  <c:v>600</c:v>
                </c:pt>
                <c:pt idx="19">
                  <c:v>600</c:v>
                </c:pt>
                <c:pt idx="20">
                  <c:v>600</c:v>
                </c:pt>
                <c:pt idx="21">
                  <c:v>600</c:v>
                </c:pt>
                <c:pt idx="22">
                  <c:v>600</c:v>
                </c:pt>
                <c:pt idx="23">
                  <c:v>600</c:v>
                </c:pt>
                <c:pt idx="24">
                  <c:v>600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600</c:v>
                </c:pt>
                <c:pt idx="31">
                  <c:v>600</c:v>
                </c:pt>
                <c:pt idx="32">
                  <c:v>600</c:v>
                </c:pt>
                <c:pt idx="33">
                  <c:v>600</c:v>
                </c:pt>
                <c:pt idx="34">
                  <c:v>600</c:v>
                </c:pt>
                <c:pt idx="35">
                  <c:v>600</c:v>
                </c:pt>
                <c:pt idx="36">
                  <c:v>600</c:v>
                </c:pt>
                <c:pt idx="37">
                  <c:v>600</c:v>
                </c:pt>
                <c:pt idx="38">
                  <c:v>600</c:v>
                </c:pt>
                <c:pt idx="39">
                  <c:v>600</c:v>
                </c:pt>
                <c:pt idx="40">
                  <c:v>600</c:v>
                </c:pt>
                <c:pt idx="41">
                  <c:v>600</c:v>
                </c:pt>
                <c:pt idx="42">
                  <c:v>600</c:v>
                </c:pt>
                <c:pt idx="43">
                  <c:v>600</c:v>
                </c:pt>
                <c:pt idx="44">
                  <c:v>600</c:v>
                </c:pt>
                <c:pt idx="45">
                  <c:v>600</c:v>
                </c:pt>
                <c:pt idx="46">
                  <c:v>600</c:v>
                </c:pt>
                <c:pt idx="47">
                  <c:v>600</c:v>
                </c:pt>
                <c:pt idx="48">
                  <c:v>600</c:v>
                </c:pt>
                <c:pt idx="49">
                  <c:v>600</c:v>
                </c:pt>
                <c:pt idx="50">
                  <c:v>600</c:v>
                </c:pt>
                <c:pt idx="51">
                  <c:v>600</c:v>
                </c:pt>
                <c:pt idx="52">
                  <c:v>600</c:v>
                </c:pt>
                <c:pt idx="53">
                  <c:v>600</c:v>
                </c:pt>
                <c:pt idx="54">
                  <c:v>600</c:v>
                </c:pt>
                <c:pt idx="55">
                  <c:v>600</c:v>
                </c:pt>
                <c:pt idx="56">
                  <c:v>600</c:v>
                </c:pt>
                <c:pt idx="57">
                  <c:v>600</c:v>
                </c:pt>
                <c:pt idx="58">
                  <c:v>600</c:v>
                </c:pt>
                <c:pt idx="59">
                  <c:v>600</c:v>
                </c:pt>
                <c:pt idx="60">
                  <c:v>600</c:v>
                </c:pt>
                <c:pt idx="61">
                  <c:v>600</c:v>
                </c:pt>
                <c:pt idx="62">
                  <c:v>600</c:v>
                </c:pt>
                <c:pt idx="63">
                  <c:v>600</c:v>
                </c:pt>
                <c:pt idx="64">
                  <c:v>600</c:v>
                </c:pt>
                <c:pt idx="65">
                  <c:v>600</c:v>
                </c:pt>
                <c:pt idx="66">
                  <c:v>600</c:v>
                </c:pt>
                <c:pt idx="67">
                  <c:v>600</c:v>
                </c:pt>
                <c:pt idx="68">
                  <c:v>600</c:v>
                </c:pt>
                <c:pt idx="69">
                  <c:v>600</c:v>
                </c:pt>
                <c:pt idx="70">
                  <c:v>600</c:v>
                </c:pt>
                <c:pt idx="71">
                  <c:v>600</c:v>
                </c:pt>
                <c:pt idx="72">
                  <c:v>600</c:v>
                </c:pt>
                <c:pt idx="73">
                  <c:v>600</c:v>
                </c:pt>
                <c:pt idx="74">
                  <c:v>600</c:v>
                </c:pt>
                <c:pt idx="75">
                  <c:v>600</c:v>
                </c:pt>
                <c:pt idx="76">
                  <c:v>600</c:v>
                </c:pt>
                <c:pt idx="77">
                  <c:v>600</c:v>
                </c:pt>
                <c:pt idx="78">
                  <c:v>600</c:v>
                </c:pt>
                <c:pt idx="79">
                  <c:v>600</c:v>
                </c:pt>
                <c:pt idx="80">
                  <c:v>600</c:v>
                </c:pt>
                <c:pt idx="81">
                  <c:v>600</c:v>
                </c:pt>
                <c:pt idx="82">
                  <c:v>600</c:v>
                </c:pt>
                <c:pt idx="83">
                  <c:v>600</c:v>
                </c:pt>
                <c:pt idx="84">
                  <c:v>600</c:v>
                </c:pt>
                <c:pt idx="85">
                  <c:v>600</c:v>
                </c:pt>
                <c:pt idx="86">
                  <c:v>600</c:v>
                </c:pt>
                <c:pt idx="87">
                  <c:v>600</c:v>
                </c:pt>
                <c:pt idx="88">
                  <c:v>600</c:v>
                </c:pt>
                <c:pt idx="89">
                  <c:v>600</c:v>
                </c:pt>
                <c:pt idx="90">
                  <c:v>600</c:v>
                </c:pt>
                <c:pt idx="91">
                  <c:v>600</c:v>
                </c:pt>
                <c:pt idx="92">
                  <c:v>600</c:v>
                </c:pt>
                <c:pt idx="93">
                  <c:v>600</c:v>
                </c:pt>
                <c:pt idx="94">
                  <c:v>600</c:v>
                </c:pt>
                <c:pt idx="95">
                  <c:v>600</c:v>
                </c:pt>
                <c:pt idx="96">
                  <c:v>600</c:v>
                </c:pt>
                <c:pt idx="97">
                  <c:v>600</c:v>
                </c:pt>
                <c:pt idx="98">
                  <c:v>600</c:v>
                </c:pt>
                <c:pt idx="99">
                  <c:v>600</c:v>
                </c:pt>
                <c:pt idx="100">
                  <c:v>600</c:v>
                </c:pt>
                <c:pt idx="101">
                  <c:v>600</c:v>
                </c:pt>
                <c:pt idx="102">
                  <c:v>600</c:v>
                </c:pt>
                <c:pt idx="103">
                  <c:v>600</c:v>
                </c:pt>
                <c:pt idx="104">
                  <c:v>600</c:v>
                </c:pt>
                <c:pt idx="105">
                  <c:v>600</c:v>
                </c:pt>
                <c:pt idx="106">
                  <c:v>600</c:v>
                </c:pt>
                <c:pt idx="107">
                  <c:v>600</c:v>
                </c:pt>
                <c:pt idx="108">
                  <c:v>600</c:v>
                </c:pt>
                <c:pt idx="109">
                  <c:v>600</c:v>
                </c:pt>
                <c:pt idx="110">
                  <c:v>600</c:v>
                </c:pt>
                <c:pt idx="111">
                  <c:v>600</c:v>
                </c:pt>
                <c:pt idx="112">
                  <c:v>600</c:v>
                </c:pt>
                <c:pt idx="113">
                  <c:v>600</c:v>
                </c:pt>
                <c:pt idx="114">
                  <c:v>600</c:v>
                </c:pt>
                <c:pt idx="115">
                  <c:v>600</c:v>
                </c:pt>
                <c:pt idx="116">
                  <c:v>600</c:v>
                </c:pt>
                <c:pt idx="117">
                  <c:v>600</c:v>
                </c:pt>
                <c:pt idx="118">
                  <c:v>600</c:v>
                </c:pt>
                <c:pt idx="119">
                  <c:v>600</c:v>
                </c:pt>
                <c:pt idx="120">
                  <c:v>600</c:v>
                </c:pt>
                <c:pt idx="121">
                  <c:v>600</c:v>
                </c:pt>
                <c:pt idx="122">
                  <c:v>600</c:v>
                </c:pt>
                <c:pt idx="123">
                  <c:v>600</c:v>
                </c:pt>
                <c:pt idx="124">
                  <c:v>600</c:v>
                </c:pt>
                <c:pt idx="125">
                  <c:v>600</c:v>
                </c:pt>
                <c:pt idx="126">
                  <c:v>600</c:v>
                </c:pt>
                <c:pt idx="127">
                  <c:v>600</c:v>
                </c:pt>
                <c:pt idx="128">
                  <c:v>600</c:v>
                </c:pt>
                <c:pt idx="129">
                  <c:v>600</c:v>
                </c:pt>
                <c:pt idx="130">
                  <c:v>600</c:v>
                </c:pt>
                <c:pt idx="131">
                  <c:v>600</c:v>
                </c:pt>
                <c:pt idx="132">
                  <c:v>600</c:v>
                </c:pt>
                <c:pt idx="133">
                  <c:v>600</c:v>
                </c:pt>
                <c:pt idx="134">
                  <c:v>600</c:v>
                </c:pt>
                <c:pt idx="135">
                  <c:v>600</c:v>
                </c:pt>
                <c:pt idx="136">
                  <c:v>600</c:v>
                </c:pt>
                <c:pt idx="137">
                  <c:v>600</c:v>
                </c:pt>
                <c:pt idx="138">
                  <c:v>600</c:v>
                </c:pt>
                <c:pt idx="139">
                  <c:v>600</c:v>
                </c:pt>
                <c:pt idx="140">
                  <c:v>600</c:v>
                </c:pt>
                <c:pt idx="141">
                  <c:v>600</c:v>
                </c:pt>
                <c:pt idx="142">
                  <c:v>600</c:v>
                </c:pt>
                <c:pt idx="143">
                  <c:v>600</c:v>
                </c:pt>
                <c:pt idx="144">
                  <c:v>600</c:v>
                </c:pt>
                <c:pt idx="145">
                  <c:v>600</c:v>
                </c:pt>
                <c:pt idx="146">
                  <c:v>600</c:v>
                </c:pt>
                <c:pt idx="147">
                  <c:v>600</c:v>
                </c:pt>
                <c:pt idx="148">
                  <c:v>600</c:v>
                </c:pt>
                <c:pt idx="149">
                  <c:v>600</c:v>
                </c:pt>
                <c:pt idx="150">
                  <c:v>600</c:v>
                </c:pt>
                <c:pt idx="151">
                  <c:v>600</c:v>
                </c:pt>
                <c:pt idx="152">
                  <c:v>600</c:v>
                </c:pt>
                <c:pt idx="153">
                  <c:v>600</c:v>
                </c:pt>
                <c:pt idx="154">
                  <c:v>600</c:v>
                </c:pt>
                <c:pt idx="155">
                  <c:v>600</c:v>
                </c:pt>
                <c:pt idx="156">
                  <c:v>600</c:v>
                </c:pt>
                <c:pt idx="157">
                  <c:v>600</c:v>
                </c:pt>
                <c:pt idx="158">
                  <c:v>600</c:v>
                </c:pt>
                <c:pt idx="159">
                  <c:v>600</c:v>
                </c:pt>
                <c:pt idx="160">
                  <c:v>600</c:v>
                </c:pt>
                <c:pt idx="161">
                  <c:v>600</c:v>
                </c:pt>
                <c:pt idx="162">
                  <c:v>600</c:v>
                </c:pt>
                <c:pt idx="163">
                  <c:v>600</c:v>
                </c:pt>
                <c:pt idx="164">
                  <c:v>600</c:v>
                </c:pt>
                <c:pt idx="165">
                  <c:v>600</c:v>
                </c:pt>
                <c:pt idx="166">
                  <c:v>600</c:v>
                </c:pt>
                <c:pt idx="167">
                  <c:v>600</c:v>
                </c:pt>
                <c:pt idx="168">
                  <c:v>600</c:v>
                </c:pt>
                <c:pt idx="169">
                  <c:v>600</c:v>
                </c:pt>
                <c:pt idx="170">
                  <c:v>600</c:v>
                </c:pt>
                <c:pt idx="171">
                  <c:v>600</c:v>
                </c:pt>
                <c:pt idx="172">
                  <c:v>600</c:v>
                </c:pt>
                <c:pt idx="173">
                  <c:v>600</c:v>
                </c:pt>
                <c:pt idx="174">
                  <c:v>600</c:v>
                </c:pt>
                <c:pt idx="175">
                  <c:v>600</c:v>
                </c:pt>
                <c:pt idx="176">
                  <c:v>600</c:v>
                </c:pt>
                <c:pt idx="177">
                  <c:v>600</c:v>
                </c:pt>
                <c:pt idx="178">
                  <c:v>600</c:v>
                </c:pt>
                <c:pt idx="179">
                  <c:v>600</c:v>
                </c:pt>
                <c:pt idx="180">
                  <c:v>600</c:v>
                </c:pt>
                <c:pt idx="181">
                  <c:v>600</c:v>
                </c:pt>
                <c:pt idx="182">
                  <c:v>600</c:v>
                </c:pt>
                <c:pt idx="183">
                  <c:v>600</c:v>
                </c:pt>
                <c:pt idx="184">
                  <c:v>600</c:v>
                </c:pt>
                <c:pt idx="185">
                  <c:v>600</c:v>
                </c:pt>
                <c:pt idx="186">
                  <c:v>600</c:v>
                </c:pt>
                <c:pt idx="187">
                  <c:v>600</c:v>
                </c:pt>
                <c:pt idx="188">
                  <c:v>600</c:v>
                </c:pt>
                <c:pt idx="189">
                  <c:v>600</c:v>
                </c:pt>
                <c:pt idx="190">
                  <c:v>600</c:v>
                </c:pt>
                <c:pt idx="191">
                  <c:v>600</c:v>
                </c:pt>
                <c:pt idx="192">
                  <c:v>600</c:v>
                </c:pt>
                <c:pt idx="193">
                  <c:v>600</c:v>
                </c:pt>
                <c:pt idx="194">
                  <c:v>600</c:v>
                </c:pt>
                <c:pt idx="195">
                  <c:v>600</c:v>
                </c:pt>
                <c:pt idx="196">
                  <c:v>600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124032"/>
        <c:axId val="130129920"/>
      </c:scatterChart>
      <c:dateAx>
        <c:axId val="130124032"/>
        <c:scaling>
          <c:orientation val="minMax"/>
          <c:max val="61"/>
          <c:min val="1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fr-FR"/>
          </a:p>
        </c:txPr>
        <c:crossAx val="130129920"/>
        <c:crosses val="autoZero"/>
        <c:auto val="1"/>
        <c:lblOffset val="100"/>
        <c:baseTimeUnit val="days"/>
        <c:majorUnit val="7"/>
        <c:minorUnit val="1"/>
        <c:minorTimeUnit val="months"/>
      </c:dateAx>
      <c:valAx>
        <c:axId val="130129920"/>
        <c:scaling>
          <c:orientation val="minMax"/>
          <c:max val="900"/>
          <c:min val="6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CH"/>
                  <a:t>ECHELLE ELO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endParaRPr lang="fr-FR"/>
          </a:p>
        </c:txPr>
        <c:crossAx val="130124032"/>
        <c:crosses val="autoZero"/>
        <c:crossBetween val="between"/>
      </c:valAx>
      <c:spPr>
        <a:noFill/>
        <a:ln w="1905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>
                <a:latin typeface="Arial Narrow" panose="020B0606020202030204" pitchFamily="34" charset="0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>
                <a:latin typeface="Arial Narrow" panose="020B0606020202030204" pitchFamily="34" charset="0"/>
              </a:defRPr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>
                <a:latin typeface="Arial Narrow" panose="020B0606020202030204" pitchFamily="34" charset="0"/>
              </a:defRPr>
            </a:pPr>
            <a:endParaRPr lang="fr-FR"/>
          </a:p>
        </c:txPr>
      </c:legendEntry>
      <c:layout>
        <c:manualLayout>
          <c:xMode val="edge"/>
          <c:yMode val="edge"/>
          <c:x val="9.376582623881248E-2"/>
          <c:y val="5.6090948062287399E-2"/>
          <c:w val="0.26145268718228926"/>
          <c:h val="0.11769329699198988"/>
        </c:manualLayout>
      </c:layout>
      <c:overlay val="0"/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 orientation="portrait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371062</xdr:colOff>
      <xdr:row>1</xdr:row>
      <xdr:rowOff>1143000</xdr:rowOff>
    </xdr:from>
    <xdr:to>
      <xdr:col>4</xdr:col>
      <xdr:colOff>538371</xdr:colOff>
      <xdr:row>2</xdr:row>
      <xdr:rowOff>19050</xdr:rowOff>
    </xdr:to>
    <xdr:cxnSp macro="">
      <xdr:nvCxnSpPr>
        <xdr:cNvPr id="21" name="Connecteur en angle 20"/>
        <xdr:cNvCxnSpPr/>
      </xdr:nvCxnSpPr>
      <xdr:spPr>
        <a:xfrm rot="5400000">
          <a:off x="262974" y="1739762"/>
          <a:ext cx="2512115" cy="2295939"/>
        </a:xfrm>
        <a:prstGeom prst="bentConnector3">
          <a:avLst>
            <a:gd name="adj1" fmla="val 50000"/>
          </a:avLst>
        </a:prstGeom>
        <a:ln w="15875">
          <a:solidFill>
            <a:srgbClr val="FF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2</xdr:row>
          <xdr:rowOff>19050</xdr:rowOff>
        </xdr:from>
        <xdr:to>
          <xdr:col>1</xdr:col>
          <xdr:colOff>9525</xdr:colOff>
          <xdr:row>3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fr-CH" sz="1100" b="1" i="0" u="none" strike="noStrike" baseline="0">
                  <a:solidFill>
                    <a:srgbClr val="FF6600"/>
                  </a:solidFill>
                  <a:latin typeface="Arial Narrow"/>
                </a:rPr>
                <a:t>BOUTON 2</a:t>
              </a:r>
            </a:p>
            <a:p>
              <a:pPr algn="ctr" rtl="0">
                <a:defRPr sz="1000"/>
              </a:pPr>
              <a:r>
                <a:rPr lang="fr-CH" sz="1100" b="1" i="0" u="none" strike="noStrike" baseline="0">
                  <a:solidFill>
                    <a:srgbClr val="FF6600"/>
                  </a:solidFill>
                  <a:latin typeface="Arial Narrow"/>
                </a:rPr>
                <a:t>(résultats)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0</xdr:col>
          <xdr:colOff>685800</xdr:colOff>
          <xdr:row>1</xdr:row>
          <xdr:rowOff>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fr-CH" sz="1100" b="1" i="0" u="none" strike="noStrike" baseline="0">
                  <a:solidFill>
                    <a:srgbClr val="FF6600"/>
                  </a:solidFill>
                  <a:latin typeface="Arial Narrow"/>
                </a:rPr>
                <a:t>BOUTON 1</a:t>
              </a:r>
            </a:p>
            <a:p>
              <a:pPr algn="ctr" rtl="0">
                <a:defRPr sz="1000"/>
              </a:pPr>
              <a:r>
                <a:rPr lang="fr-CH" sz="1100" b="1" i="0" u="none" strike="noStrike" baseline="0">
                  <a:solidFill>
                    <a:srgbClr val="FF6600"/>
                  </a:solidFill>
                  <a:latin typeface="Arial Narrow"/>
                </a:rPr>
                <a:t>(appel site)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607383</xdr:colOff>
      <xdr:row>1</xdr:row>
      <xdr:rowOff>877956</xdr:rowOff>
    </xdr:from>
    <xdr:to>
      <xdr:col>4</xdr:col>
      <xdr:colOff>265044</xdr:colOff>
      <xdr:row>1</xdr:row>
      <xdr:rowOff>880087</xdr:rowOff>
    </xdr:to>
    <xdr:cxnSp macro="">
      <xdr:nvCxnSpPr>
        <xdr:cNvPr id="24" name="Connecteur en angle 23"/>
        <xdr:cNvCxnSpPr>
          <a:stCxn id="18" idx="3"/>
        </xdr:cNvCxnSpPr>
      </xdr:nvCxnSpPr>
      <xdr:spPr>
        <a:xfrm flipV="1">
          <a:off x="2023709" y="1366630"/>
          <a:ext cx="369965" cy="2131"/>
        </a:xfrm>
        <a:prstGeom prst="bentConnector3">
          <a:avLst>
            <a:gd name="adj1" fmla="val 50000"/>
          </a:avLst>
        </a:prstGeom>
        <a:ln w="15875">
          <a:solidFill>
            <a:srgbClr val="FF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133854</xdr:colOff>
      <xdr:row>1</xdr:row>
      <xdr:rowOff>246408</xdr:rowOff>
    </xdr:from>
    <xdr:to>
      <xdr:col>3</xdr:col>
      <xdr:colOff>607383</xdr:colOff>
      <xdr:row>1</xdr:row>
      <xdr:rowOff>1513766</xdr:rowOff>
    </xdr:to>
    <xdr:pic>
      <xdr:nvPicPr>
        <xdr:cNvPr id="18" name="Image 17" descr="C:\Users\vincent\AppData\Local\Temp\SNAGHTMLb549b0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876" y="735082"/>
          <a:ext cx="1185833" cy="1267358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273898</xdr:colOff>
      <xdr:row>1</xdr:row>
      <xdr:rowOff>248481</xdr:rowOff>
    </xdr:from>
    <xdr:to>
      <xdr:col>17</xdr:col>
      <xdr:colOff>99391</xdr:colOff>
      <xdr:row>1</xdr:row>
      <xdr:rowOff>2598984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02528" y="737155"/>
          <a:ext cx="2674711" cy="2350503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17</xdr:col>
      <xdr:colOff>192488</xdr:colOff>
      <xdr:row>1</xdr:row>
      <xdr:rowOff>263718</xdr:rowOff>
    </xdr:from>
    <xdr:to>
      <xdr:col>18</xdr:col>
      <xdr:colOff>708328</xdr:colOff>
      <xdr:row>1</xdr:row>
      <xdr:rowOff>2636519</xdr:rowOff>
    </xdr:to>
    <xdr:sp macro="" textlink="">
      <xdr:nvSpPr>
        <xdr:cNvPr id="7" name="ZoneTexte 6"/>
        <xdr:cNvSpPr txBox="1"/>
      </xdr:nvSpPr>
      <xdr:spPr>
        <a:xfrm>
          <a:off x="5305508" y="743778"/>
          <a:ext cx="1247360" cy="23728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r-CH" sz="800" b="0" i="1" smtClean="0">
              <a:solidFill>
                <a:srgbClr val="0066FF"/>
              </a:solidFill>
              <a:latin typeface="Arial Narrow" panose="020B0606020202030204" pitchFamily="34" charset="0"/>
              <a:ea typeface="+mn-ea"/>
              <a:cs typeface="+mn-cs"/>
            </a:rPr>
            <a:t>Optomalisé pour</a:t>
          </a:r>
          <a:r>
            <a:rPr lang="fr-CH" sz="800" b="0" i="1" baseline="0" smtClean="0">
              <a:solidFill>
                <a:srgbClr val="0066FF"/>
              </a:solidFill>
              <a:latin typeface="Arial Narrow" panose="020B0606020202030204" pitchFamily="34" charset="0"/>
              <a:ea typeface="+mn-ea"/>
              <a:cs typeface="+mn-cs"/>
            </a:rPr>
            <a:t> Explorer et Edge.</a:t>
          </a:r>
          <a:endParaRPr lang="fr-CH" sz="800" b="0" i="1" smtClean="0">
            <a:solidFill>
              <a:srgbClr val="0066FF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l"/>
          <a:r>
            <a:rPr lang="fr-CH" sz="800" b="0" i="1" smtClean="0">
              <a:solidFill>
                <a:srgbClr val="0066FF"/>
              </a:solidFill>
              <a:latin typeface="Arial Narrow" panose="020B0606020202030204" pitchFamily="34" charset="0"/>
              <a:ea typeface="+mn-ea"/>
              <a:cs typeface="+mn-cs"/>
            </a:rPr>
            <a:t>En</a:t>
          </a:r>
          <a:r>
            <a:rPr lang="fr-CH" sz="800" b="0" i="1" baseline="0" smtClean="0">
              <a:solidFill>
                <a:srgbClr val="0066FF"/>
              </a:solidFill>
              <a:latin typeface="Arial Narrow" panose="020B0606020202030204" pitchFamily="34" charset="0"/>
              <a:ea typeface="+mn-ea"/>
              <a:cs typeface="+mn-cs"/>
            </a:rPr>
            <a:t> fonction du navigateur, la méthode de sélection n'est peut-être pas appropriée. Dans ce cas:</a:t>
          </a:r>
          <a:endParaRPr lang="fr-CH" sz="800" b="0" i="1" smtClean="0">
            <a:solidFill>
              <a:srgbClr val="0066FF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l"/>
          <a:r>
            <a:rPr lang="fr-CH" sz="800" b="0" i="1" smtClean="0">
              <a:solidFill>
                <a:srgbClr val="0066FF"/>
              </a:solidFill>
              <a:latin typeface="Arial Narrow" panose="020B0606020202030204" pitchFamily="34" charset="0"/>
              <a:ea typeface="+mn-ea"/>
              <a:cs typeface="+mn-cs"/>
            </a:rPr>
            <a:t>CLIQUER sur l'aperçu du mois en cours et, à l'envie, sur les en-têtes de calculs des mois précédents pour DEVELOPPER les lignes correspondantes puis </a:t>
          </a:r>
        </a:p>
        <a:p>
          <a:pPr algn="l"/>
          <a:r>
            <a:rPr lang="fr-CH" sz="800" b="0" i="1" smtClean="0">
              <a:solidFill>
                <a:srgbClr val="0066FF"/>
              </a:solidFill>
              <a:latin typeface="Arial Narrow" panose="020B0606020202030204" pitchFamily="34" charset="0"/>
              <a:ea typeface="+mn-ea"/>
              <a:cs typeface="+mn-cs"/>
            </a:rPr>
            <a:t>SELECTIONNER et COPIER sur click-tt les lignes complètes depuis la date à gauche sans se soucier des en-têtes qui sont également copiés entre les périodes sélectionnées.</a:t>
          </a:r>
          <a:endParaRPr lang="fr-CH" sz="800" b="0">
            <a:solidFill>
              <a:srgbClr val="0066FF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190494</xdr:colOff>
      <xdr:row>1</xdr:row>
      <xdr:rowOff>13251</xdr:rowOff>
    </xdr:from>
    <xdr:to>
      <xdr:col>1</xdr:col>
      <xdr:colOff>133854</xdr:colOff>
      <xdr:row>1</xdr:row>
      <xdr:rowOff>880087</xdr:rowOff>
    </xdr:to>
    <xdr:cxnSp macro="">
      <xdr:nvCxnSpPr>
        <xdr:cNvPr id="5" name="Connecteur en angle 4"/>
        <xdr:cNvCxnSpPr>
          <a:endCxn id="18" idx="1"/>
        </xdr:cNvCxnSpPr>
      </xdr:nvCxnSpPr>
      <xdr:spPr>
        <a:xfrm rot="16200000" flipH="1">
          <a:off x="80767" y="611652"/>
          <a:ext cx="866836" cy="647382"/>
        </a:xfrm>
        <a:prstGeom prst="bentConnector2">
          <a:avLst/>
        </a:prstGeom>
        <a:ln w="15875">
          <a:solidFill>
            <a:srgbClr val="FF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29</xdr:col>
      <xdr:colOff>0</xdr:colOff>
      <xdr:row>1</xdr:row>
      <xdr:rowOff>0</xdr:rowOff>
    </xdr:from>
    <xdr:to>
      <xdr:col>41</xdr:col>
      <xdr:colOff>699631</xdr:colOff>
      <xdr:row>2</xdr:row>
      <xdr:rowOff>16069</xdr:rowOff>
    </xdr:to>
    <xdr:graphicFrame macro="">
      <xdr:nvGraphicFramePr>
        <xdr:cNvPr id="11" name="Graphique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160019</xdr:colOff>
      <xdr:row>1</xdr:row>
      <xdr:rowOff>11546</xdr:rowOff>
    </xdr:from>
    <xdr:to>
      <xdr:col>15</xdr:col>
      <xdr:colOff>536426</xdr:colOff>
      <xdr:row>1</xdr:row>
      <xdr:rowOff>156210</xdr:rowOff>
    </xdr:to>
    <xdr:sp macro="" textlink="">
      <xdr:nvSpPr>
        <xdr:cNvPr id="2" name="Rectangle 1"/>
        <xdr:cNvSpPr/>
      </xdr:nvSpPr>
      <xdr:spPr>
        <a:xfrm>
          <a:off x="3797741" y="488624"/>
          <a:ext cx="376407" cy="14466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15</xdr:col>
      <xdr:colOff>154716</xdr:colOff>
      <xdr:row>1</xdr:row>
      <xdr:rowOff>3138114</xdr:rowOff>
    </xdr:from>
    <xdr:to>
      <xdr:col>15</xdr:col>
      <xdr:colOff>424583</xdr:colOff>
      <xdr:row>1</xdr:row>
      <xdr:rowOff>3610554</xdr:rowOff>
    </xdr:to>
    <xdr:sp macro="" textlink="">
      <xdr:nvSpPr>
        <xdr:cNvPr id="4" name="Rectangle 3"/>
        <xdr:cNvSpPr/>
      </xdr:nvSpPr>
      <xdr:spPr>
        <a:xfrm>
          <a:off x="3792438" y="3615192"/>
          <a:ext cx="269867" cy="47244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 editAs="oneCell">
    <xdr:from>
      <xdr:col>29</xdr:col>
      <xdr:colOff>0</xdr:colOff>
      <xdr:row>1</xdr:row>
      <xdr:rowOff>0</xdr:rowOff>
    </xdr:from>
    <xdr:to>
      <xdr:col>41</xdr:col>
      <xdr:colOff>699631</xdr:colOff>
      <xdr:row>2</xdr:row>
      <xdr:rowOff>4880</xdr:rowOff>
    </xdr:to>
    <xdr:graphicFrame macro="">
      <xdr:nvGraphicFramePr>
        <xdr:cNvPr id="13" name="Graphique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U241"/>
  <sheetViews>
    <sheetView tabSelected="1" zoomScaleNormal="100" workbookViewId="0"/>
  </sheetViews>
  <sheetFormatPr baseColWidth="10" defaultColWidth="11.42578125" defaultRowHeight="26.25" x14ac:dyDescent="0.4"/>
  <cols>
    <col min="1" max="1" width="10.5703125" style="1" customWidth="1"/>
    <col min="2" max="2" width="10.7109375" style="1" customWidth="1"/>
    <col min="3" max="3" width="12.7109375" style="1" hidden="1" customWidth="1"/>
    <col min="4" max="6" width="10.7109375" style="1" customWidth="1"/>
    <col min="7" max="7" width="9.85546875" style="1" hidden="1" customWidth="1"/>
    <col min="8" max="9" width="9.5703125" style="2" hidden="1" customWidth="1"/>
    <col min="10" max="10" width="8.85546875" style="3" hidden="1" customWidth="1"/>
    <col min="11" max="11" width="9.5703125" style="4" hidden="1" customWidth="1"/>
    <col min="12" max="12" width="9.140625" style="5" hidden="1" customWidth="1"/>
    <col min="13" max="13" width="10.42578125" style="29" hidden="1" customWidth="1"/>
    <col min="14" max="14" width="8.5703125" style="6" hidden="1" customWidth="1"/>
    <col min="15" max="15" width="10" style="33" hidden="1" customWidth="1"/>
    <col min="16" max="16" width="10.7109375" style="12" customWidth="1"/>
    <col min="17" max="20" width="10.7109375" style="1" customWidth="1"/>
    <col min="21" max="23" width="10.7109375" style="58" customWidth="1"/>
    <col min="24" max="26" width="10.7109375" style="59" customWidth="1"/>
    <col min="27" max="27" width="11.42578125" style="59"/>
    <col min="28" max="29" width="11.42578125" style="60"/>
    <col min="30" max="30" width="6.7109375" style="60" customWidth="1"/>
    <col min="31" max="34" width="10.7109375" style="60" customWidth="1"/>
    <col min="35" max="35" width="11.42578125" style="60"/>
    <col min="36" max="36" width="14" style="60" customWidth="1"/>
    <col min="37" max="37" width="11.42578125" style="60"/>
    <col min="38" max="40" width="0" style="60" hidden="1" customWidth="1"/>
    <col min="41" max="45" width="11.42578125" style="60"/>
    <col min="46" max="48" width="11.42578125" style="58"/>
    <col min="49" max="49" width="11.42578125" style="91"/>
    <col min="50" max="52" width="11.42578125" style="46"/>
    <col min="53" max="53" width="11.42578125" style="92"/>
    <col min="54" max="55" width="11.42578125" style="46"/>
    <col min="56" max="56" width="11.42578125" style="93"/>
    <col min="57" max="58" width="11.42578125" style="46"/>
    <col min="59" max="62" width="11.42578125" style="94"/>
    <col min="63" max="63" width="11.42578125" style="49"/>
    <col min="64" max="66" width="11.42578125" style="61"/>
    <col min="67" max="73" width="11.42578125" style="46"/>
    <col min="74" max="16384" width="11.42578125" style="1"/>
  </cols>
  <sheetData>
    <row r="1" spans="1:73" ht="38.25" customHeight="1" x14ac:dyDescent="0.25">
      <c r="A1" s="57"/>
      <c r="B1" s="219" t="s">
        <v>51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</row>
    <row r="2" spans="1:73" ht="286.5" customHeight="1" x14ac:dyDescent="0.25">
      <c r="A2" s="213" t="s">
        <v>47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5"/>
      <c r="T2" s="23"/>
      <c r="U2" s="62"/>
      <c r="V2" s="62"/>
      <c r="W2" s="59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4"/>
      <c r="AQ2" s="64"/>
      <c r="AR2" s="65"/>
      <c r="AS2" s="65"/>
      <c r="AT2" s="66"/>
      <c r="AU2" s="66"/>
      <c r="BA2" s="95" t="s">
        <v>37</v>
      </c>
      <c r="BB2" s="96" t="s">
        <v>38</v>
      </c>
      <c r="BC2" s="94"/>
      <c r="BD2" s="97"/>
    </row>
    <row r="3" spans="1:73" ht="41.25" customHeight="1" x14ac:dyDescent="0.3">
      <c r="A3" s="216" t="s">
        <v>49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8"/>
      <c r="T3" s="23"/>
      <c r="U3" s="62"/>
      <c r="V3" s="62"/>
      <c r="W3" s="62"/>
      <c r="AB3" s="67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4"/>
      <c r="AQ3" s="64"/>
      <c r="AR3" s="65"/>
      <c r="AS3" s="65"/>
      <c r="AT3" s="66"/>
      <c r="AU3" s="66"/>
      <c r="BA3" s="95" t="e">
        <f>EOMONTH(A7,-1)+1</f>
        <v>#NUM!</v>
      </c>
      <c r="BB3" s="98">
        <f>IF(B5&lt;751,900,IF(B5&gt;1800,1950,900+(ROUND((B5-700)/50,0))*50))</f>
        <v>900</v>
      </c>
    </row>
    <row r="4" spans="1:73" ht="69.599999999999994" customHeight="1" x14ac:dyDescent="0.25">
      <c r="A4" s="182" t="s">
        <v>41</v>
      </c>
      <c r="B4" s="182" t="s">
        <v>42</v>
      </c>
      <c r="C4" s="183"/>
      <c r="D4" s="184" t="s">
        <v>44</v>
      </c>
      <c r="E4" s="184" t="s">
        <v>43</v>
      </c>
      <c r="F4" s="184" t="s">
        <v>48</v>
      </c>
      <c r="G4" s="185"/>
      <c r="H4" s="185"/>
      <c r="I4" s="185"/>
      <c r="J4" s="186"/>
      <c r="K4" s="187">
        <f>B5+F5</f>
        <v>0</v>
      </c>
      <c r="L4" s="188"/>
      <c r="M4" s="189"/>
      <c r="N4" s="188" t="s">
        <v>26</v>
      </c>
      <c r="O4" s="190" t="s">
        <v>25</v>
      </c>
      <c r="P4" s="191" t="s">
        <v>39</v>
      </c>
      <c r="Q4" s="191" t="s">
        <v>40</v>
      </c>
      <c r="R4" s="192" t="s">
        <v>45</v>
      </c>
      <c r="S4" s="192" t="s">
        <v>46</v>
      </c>
      <c r="T4" s="220" t="s">
        <v>59</v>
      </c>
      <c r="U4" s="221"/>
      <c r="V4" s="199" t="s">
        <v>52</v>
      </c>
      <c r="W4" s="199" t="s">
        <v>55</v>
      </c>
      <c r="X4" s="200" t="s">
        <v>56</v>
      </c>
      <c r="Y4" s="200" t="s">
        <v>53</v>
      </c>
      <c r="Z4" s="200" t="s">
        <v>54</v>
      </c>
      <c r="AA4" s="200" t="s">
        <v>57</v>
      </c>
      <c r="AB4" s="200" t="s">
        <v>58</v>
      </c>
      <c r="AC4" s="64"/>
      <c r="AD4" s="64"/>
      <c r="AE4" s="64"/>
      <c r="AF4" s="64"/>
      <c r="AG4" s="64"/>
      <c r="AH4" s="64"/>
      <c r="AI4" s="64"/>
      <c r="AJ4" s="64"/>
      <c r="AK4" s="64"/>
      <c r="AL4" s="68" t="s">
        <v>5</v>
      </c>
      <c r="AM4" s="69">
        <v>659</v>
      </c>
      <c r="AN4" s="69">
        <v>659</v>
      </c>
      <c r="AO4" s="64"/>
      <c r="AP4" s="66"/>
      <c r="AQ4" s="70"/>
      <c r="AR4" s="70"/>
      <c r="AS4" s="71"/>
      <c r="AT4" s="66"/>
      <c r="AU4" s="66"/>
      <c r="AZ4" s="46" t="e">
        <f>LOOKUP(9^9,A7:A202)</f>
        <v>#N/A</v>
      </c>
      <c r="BA4" s="95" t="e">
        <f>EOMONTH(AZ4,0)</f>
        <v>#N/A</v>
      </c>
      <c r="BB4" s="99">
        <f>BB3-300</f>
        <v>600</v>
      </c>
    </row>
    <row r="5" spans="1:73" s="24" customFormat="1" ht="40.5" customHeight="1" x14ac:dyDescent="0.25">
      <c r="A5" s="201" t="str">
        <f>IF($B$5=0,"",IF($B$5&lt;BI7,BH6,IF($B$5&lt;BI8,BH7,IF($B$5&lt;BI9,BH8,IF($B$5&lt;BI10,BH9,IF($B$5&lt;BI11,BH10,IF($B$5&lt;BI12,BH11,IF($B$5&lt;BI13,BH12,IF($B$5&lt;BI14,BH13,IF($B$5&lt;BI15,BH14,IF($B$5&lt;BI16,BH15,IF($B$5&lt;BI17,BH16,IF($B$5&lt;BI18,BH17,IF($B$5&lt;BI19,BH18,IF($B$5&lt;BI20,BH19,IF($B$5&lt;BI21,BH20,IF($B$5&lt;BI21,BH20,IF($B$5&lt;BI22,BH21,IF($B$5&lt;BI23,BH22,IF($B$5&lt;BI24,BH23,IF($B$5&lt;BI25,BH24,BH25)))))))))))))))))))))</f>
        <v/>
      </c>
      <c r="B5" s="202">
        <f>IF(ISBLANK(C7),,C7)</f>
        <v>0</v>
      </c>
      <c r="C5" s="203"/>
      <c r="D5" s="204" t="str">
        <f>IF($B$5=0,"",IF($E$5&lt;BI7,BH6,IF($E$5&lt;BI8,BH7,IF($E$5&lt;BI9,BH8,IF($E$5&lt;BI10,BH9,IF($E$5&lt;BI11,BH10,IF($E$5&lt;BI12,BH11,IF($E$5&lt;BI13,BH12,IF($E$5&lt;BI14,BH13,IF($E$5&lt;BI15,BH14,IF($E$5&lt;BI16,BH15,IF($E$5&lt;BI17,BH16,IF($E$5&lt;BI18,BH17,IF($E$5&lt;BI19,BH18,IF($E$5&lt;BI20,BH19,IF($E$5&lt;BI21,BH20,IF($E$5&lt;BI21,BH20,IF($E$5&lt;BI22,BH21,IF($E$5&lt;BI23,BH22,IF($E$5&lt;BI24,BH23,IF($E$5&lt;BI25,BH24,BH25)))))))))))))))))))))</f>
        <v/>
      </c>
      <c r="E5" s="205">
        <f>ROUND(K4,0)</f>
        <v>0</v>
      </c>
      <c r="F5" s="206">
        <f>SUM(J7:J203)</f>
        <v>0</v>
      </c>
      <c r="G5" s="207"/>
      <c r="H5" s="207"/>
      <c r="I5" s="193"/>
      <c r="J5" s="194"/>
      <c r="K5" s="195"/>
      <c r="L5" s="193"/>
      <c r="M5" s="196"/>
      <c r="N5" s="193"/>
      <c r="O5" s="197"/>
      <c r="P5" s="198" t="str">
        <f>IF($B$5=0,"",IF(E5&lt;BI8,E5-BI7,IF(E5&lt;BI9,E5-BI8,IF(E5&lt;BI10,E5-BI9,IF(E5&lt;BI11,E5-BI10,IF(E5&lt;BI12,E5-BI11,IF(E5&lt;BI12,E5-BI11,IF(E5&lt;BI13,E5-BI12,IF(E5&lt;BI14,E5-BI13,IF(E5&lt;BI15,E5-BI14,IF(E5&lt;BI16,E5-BI15,IF(E5&lt;BI17,E5-BI16,IF(E5&lt;BI18,E5-BI17,IF(E5&lt;BI19,E5-BI18,IF(E5&lt;BI20,E5-BI19,IF(E5&lt;BI21,E5-BI20,IF(E5&lt;BI22,E5-BI21,IF(E5&lt;BI23,E5-BI22,IF(E5&lt;BI24,E5-BI23,IF(E5&lt;BI25,E5-BI24,IF(E5&lt;AF27,E5-BI25,BH25)))))))))))))))))))))</f>
        <v/>
      </c>
      <c r="Q5" s="198" t="str">
        <f>IF($B$5=0,"",IF($E$5&lt;BI7,BI7-E5,IF($E$5&lt;BI8,BI8-E5,IF($E$5&lt;BI9,BI9-E5,IF($E$5&lt;BI10,BI10-E5,IF($E$5&lt;BI11,BI11-E5,IF($E$5&lt;BI12,BI12-E5,IF($E$5&lt;BI13,BI13-E5,IF($E$5&lt;BI14,BI14-E5,IF($E$5&lt;BI15,BI15-E5,IF($E$5&lt;BI16,BI16-E5,IF($E$5&lt;BI17,BI17-E5,IF($E$5&lt;BI18,BI18-E5,IF($E$5&lt;BI19,BI19-E5,IF($E$5&lt;BI20,BI20-E5,IF($E$5&lt;BI21,BI21-E5,IF($E$5&lt;BI21,BI21-E5,IF($E$5&lt;BI22,BI22-E5,IF($E$5&lt;BI23,BI23-E5,IF($E$5&lt;BI24,BI24-E5,IF($E$5&lt;BI25,BI25-E5,BH25)))))))))))))))))))))</f>
        <v/>
      </c>
      <c r="R5" s="35" t="str">
        <f>IF($B$5=0,"",BB202-BB6)</f>
        <v/>
      </c>
      <c r="S5" s="34" t="str">
        <f>IF($B$5=0,"",BC202-BC6)</f>
        <v/>
      </c>
      <c r="T5" s="222" t="str">
        <f>IF(F5=0,"",IF(F5&gt;=0,F5/R5,IF(F5&lt;=0,-F5/S5,"-")))</f>
        <v/>
      </c>
      <c r="U5" s="223"/>
      <c r="V5" s="181" t="str">
        <f>IF(F5=0,"",COUNT(F7:F202))</f>
        <v/>
      </c>
      <c r="W5" s="181" t="str">
        <f>IF(F5=0,"",COUNTIF(F7:F202,"&gt;0"))</f>
        <v/>
      </c>
      <c r="X5" s="181" t="str">
        <f>IF(F5=0,"",COUNTIF(F7:F202,"&lt;0"))</f>
        <v/>
      </c>
      <c r="Y5" s="208" t="str">
        <f>IF($F$5=0,"",MAX(F7:F202))</f>
        <v/>
      </c>
      <c r="Z5" s="208" t="str">
        <f>IF($F$5=0,"",MIN(F7:F202))</f>
        <v/>
      </c>
      <c r="AA5" s="181" t="str">
        <f>IF($F$5=0,"",MAX(BD7:BD202))</f>
        <v/>
      </c>
      <c r="AB5" s="181" t="str">
        <f>IF($F$5=0,"",MIN(BD7:BD202))</f>
        <v/>
      </c>
      <c r="AC5" s="73"/>
      <c r="AD5" s="73"/>
      <c r="AE5" s="73"/>
      <c r="AF5" s="73"/>
      <c r="AG5" s="73"/>
      <c r="AH5" s="73"/>
      <c r="AI5" s="73"/>
      <c r="AJ5" s="73"/>
      <c r="AK5" s="73"/>
      <c r="AL5" s="74" t="s">
        <v>6</v>
      </c>
      <c r="AM5" s="75">
        <v>110</v>
      </c>
      <c r="AN5" s="75">
        <v>110</v>
      </c>
      <c r="AO5" s="73"/>
      <c r="AP5" s="72"/>
      <c r="AQ5" s="72"/>
      <c r="AR5" s="72"/>
      <c r="AS5" s="72"/>
      <c r="AT5" s="73"/>
      <c r="AU5" s="73"/>
      <c r="AV5" s="72"/>
      <c r="AW5" s="100"/>
      <c r="AX5" s="47"/>
      <c r="AY5" s="47"/>
      <c r="AZ5" s="47"/>
      <c r="BA5" s="101"/>
      <c r="BB5" s="102" t="s">
        <v>34</v>
      </c>
      <c r="BC5" s="102" t="s">
        <v>35</v>
      </c>
      <c r="BD5" s="103" t="s">
        <v>36</v>
      </c>
      <c r="BE5" s="47"/>
      <c r="BF5" s="47"/>
      <c r="BG5" s="104"/>
      <c r="BH5" s="105" t="s">
        <v>29</v>
      </c>
      <c r="BI5" s="106" t="s">
        <v>27</v>
      </c>
      <c r="BJ5" s="106" t="s">
        <v>28</v>
      </c>
      <c r="BK5" s="50"/>
      <c r="BL5" s="76"/>
      <c r="BM5" s="76"/>
      <c r="BN5" s="76"/>
      <c r="BO5" s="47"/>
      <c r="BP5" s="47"/>
      <c r="BQ5" s="47"/>
      <c r="BR5" s="47"/>
      <c r="BS5" s="47"/>
      <c r="BT5" s="47"/>
      <c r="BU5" s="47"/>
    </row>
    <row r="6" spans="1:73" ht="30" customHeight="1" x14ac:dyDescent="0.25">
      <c r="A6" s="25" t="s">
        <v>33</v>
      </c>
      <c r="B6" s="26" t="s">
        <v>32</v>
      </c>
      <c r="C6" s="26" t="s">
        <v>0</v>
      </c>
      <c r="D6" s="26" t="s">
        <v>31</v>
      </c>
      <c r="E6" s="26" t="s">
        <v>30</v>
      </c>
      <c r="F6" s="26" t="s">
        <v>50</v>
      </c>
      <c r="G6" s="44"/>
      <c r="H6" s="45"/>
      <c r="I6" s="7"/>
      <c r="J6" s="8" t="s">
        <v>1</v>
      </c>
      <c r="K6" s="9" t="s">
        <v>4</v>
      </c>
      <c r="L6" s="10" t="s">
        <v>3</v>
      </c>
      <c r="M6" s="27" t="s">
        <v>3</v>
      </c>
      <c r="N6" s="11" t="s">
        <v>2</v>
      </c>
      <c r="O6" s="31" t="s">
        <v>2</v>
      </c>
      <c r="P6" s="212"/>
      <c r="Q6" s="125" t="s">
        <v>29</v>
      </c>
      <c r="R6" s="126" t="s">
        <v>27</v>
      </c>
      <c r="S6" s="127" t="s">
        <v>28</v>
      </c>
      <c r="T6" s="209" t="s">
        <v>29</v>
      </c>
      <c r="U6" s="210" t="s">
        <v>27</v>
      </c>
      <c r="V6" s="211" t="s">
        <v>28</v>
      </c>
      <c r="W6" s="209" t="s">
        <v>29</v>
      </c>
      <c r="X6" s="210" t="s">
        <v>27</v>
      </c>
      <c r="Y6" s="211" t="s">
        <v>28</v>
      </c>
      <c r="Z6" s="209" t="s">
        <v>29</v>
      </c>
      <c r="AA6" s="210" t="s">
        <v>27</v>
      </c>
      <c r="AB6" s="211" t="s">
        <v>28</v>
      </c>
      <c r="AL6" s="74" t="s">
        <v>7</v>
      </c>
      <c r="AM6" s="75">
        <v>90</v>
      </c>
      <c r="AN6" s="75">
        <v>90</v>
      </c>
      <c r="BA6" s="107" t="e">
        <f>BA3</f>
        <v>#NUM!</v>
      </c>
      <c r="BB6" s="108">
        <f>B5</f>
        <v>0</v>
      </c>
      <c r="BC6" s="109">
        <f>B5</f>
        <v>0</v>
      </c>
      <c r="BD6" s="109">
        <f>B5</f>
        <v>0</v>
      </c>
      <c r="BH6" s="110" t="s">
        <v>5</v>
      </c>
      <c r="BI6" s="110">
        <v>500</v>
      </c>
      <c r="BJ6" s="110">
        <v>659</v>
      </c>
    </row>
    <row r="7" spans="1:73" s="13" customFormat="1" ht="24" customHeight="1" x14ac:dyDescent="0.3">
      <c r="A7" s="37"/>
      <c r="B7" s="36"/>
      <c r="C7" s="38"/>
      <c r="D7" s="36"/>
      <c r="E7" s="39"/>
      <c r="F7" s="40"/>
      <c r="G7" s="38"/>
      <c r="H7" s="43"/>
      <c r="I7" s="14"/>
      <c r="J7" s="15" t="str">
        <f>IF(ISBLANK(A7),"",IF(H7="v",M7,O7))</f>
        <v/>
      </c>
      <c r="K7" s="16">
        <f>(1/(1+10^((E7-C7)/200)))</f>
        <v>0.5</v>
      </c>
      <c r="L7" s="17">
        <f>C7+15*(1-K7)</f>
        <v>7.5</v>
      </c>
      <c r="M7" s="28">
        <f>L7-C7</f>
        <v>7.5</v>
      </c>
      <c r="N7" s="18">
        <f>C7+(15*(0-K7))</f>
        <v>-7.5</v>
      </c>
      <c r="O7" s="32">
        <f>-(C7-N7)</f>
        <v>-7.5</v>
      </c>
      <c r="Q7" s="128" t="s">
        <v>5</v>
      </c>
      <c r="R7" s="129">
        <v>500</v>
      </c>
      <c r="S7" s="130">
        <v>659</v>
      </c>
      <c r="T7" s="143" t="s">
        <v>10</v>
      </c>
      <c r="U7" s="144">
        <v>990</v>
      </c>
      <c r="V7" s="145">
        <v>1039</v>
      </c>
      <c r="W7" s="158" t="s">
        <v>15</v>
      </c>
      <c r="X7" s="159">
        <v>1200</v>
      </c>
      <c r="Y7" s="160">
        <v>1239</v>
      </c>
      <c r="Z7" s="169" t="s">
        <v>20</v>
      </c>
      <c r="AA7" s="170">
        <v>1410</v>
      </c>
      <c r="AB7" s="171">
        <v>1469</v>
      </c>
      <c r="AE7" s="79"/>
      <c r="AF7" s="79"/>
      <c r="AG7" s="79"/>
      <c r="AH7" s="79"/>
      <c r="AI7" s="79"/>
      <c r="AJ7" s="79"/>
      <c r="AK7" s="79"/>
      <c r="AL7" s="74" t="s">
        <v>8</v>
      </c>
      <c r="AM7" s="75">
        <v>70</v>
      </c>
      <c r="AN7" s="75">
        <v>70</v>
      </c>
      <c r="AO7" s="79"/>
      <c r="AP7" s="78"/>
      <c r="AQ7" s="78"/>
      <c r="AR7" s="78"/>
      <c r="AS7" s="78"/>
      <c r="AT7" s="78"/>
      <c r="AU7" s="78"/>
      <c r="AV7" s="78"/>
      <c r="AW7" s="111"/>
      <c r="AX7" s="48"/>
      <c r="AY7" s="48"/>
      <c r="AZ7" s="48"/>
      <c r="BA7" s="107" t="e">
        <f t="shared" ref="BA7:BA38" si="0">IF(ISBLANK(A7),BA6,A7)</f>
        <v>#NUM!</v>
      </c>
      <c r="BB7" s="112">
        <f t="shared" ref="BB7:BB38" si="1">IF(ISBLANK(A7),BB6,BB6+M7)</f>
        <v>0</v>
      </c>
      <c r="BC7" s="112">
        <f t="shared" ref="BC7:BC38" si="2">IF(BC6&lt;=600,600,IF(ISBLANK(A7),BC6,BC6+O7))</f>
        <v>600</v>
      </c>
      <c r="BD7" s="112">
        <f t="shared" ref="BD7:BD38" si="3">IF(BD6&gt;=2000,2000,IF(ISBLANK(A7),BD6,BD6+J7))</f>
        <v>0</v>
      </c>
      <c r="BE7" s="48"/>
      <c r="BF7" s="48"/>
      <c r="BG7" s="113"/>
      <c r="BH7" s="110" t="s">
        <v>6</v>
      </c>
      <c r="BI7" s="110">
        <v>660</v>
      </c>
      <c r="BJ7" s="110">
        <v>769</v>
      </c>
      <c r="BK7" s="51"/>
      <c r="BL7" s="81"/>
      <c r="BM7" s="80"/>
      <c r="BN7" s="80"/>
      <c r="BO7" s="48"/>
      <c r="BP7" s="48"/>
      <c r="BQ7" s="48"/>
      <c r="BR7" s="48"/>
      <c r="BS7" s="48"/>
      <c r="BT7" s="48"/>
      <c r="BU7" s="48"/>
    </row>
    <row r="8" spans="1:73" s="13" customFormat="1" ht="24" customHeight="1" x14ac:dyDescent="0.3">
      <c r="A8" s="37"/>
      <c r="B8" s="36"/>
      <c r="C8" s="38"/>
      <c r="D8" s="36"/>
      <c r="E8" s="39"/>
      <c r="F8" s="40"/>
      <c r="G8" s="38"/>
      <c r="H8" s="43"/>
      <c r="I8" s="14"/>
      <c r="J8" s="15" t="str">
        <f t="shared" ref="J8:J17" si="4">IF(ISBLANK(A8),"",IF(H8="v",M8,O8))</f>
        <v/>
      </c>
      <c r="K8" s="16">
        <f t="shared" ref="K8:K15" si="5">(1/(1+10^((E8-C8)/200)))</f>
        <v>0.5</v>
      </c>
      <c r="L8" s="17">
        <f t="shared" ref="L8:L15" si="6">C8+15*(1-K8)</f>
        <v>7.5</v>
      </c>
      <c r="M8" s="28">
        <f t="shared" ref="M8:M15" si="7">L8-C8</f>
        <v>7.5</v>
      </c>
      <c r="N8" s="18">
        <f t="shared" ref="N8:N15" si="8">C8+(15*(0-K8))</f>
        <v>-7.5</v>
      </c>
      <c r="O8" s="32">
        <f t="shared" ref="O8:O15" si="9">-(C8-N8)</f>
        <v>-7.5</v>
      </c>
      <c r="Q8" s="131" t="s">
        <v>6</v>
      </c>
      <c r="R8" s="132">
        <v>660</v>
      </c>
      <c r="S8" s="133">
        <v>769</v>
      </c>
      <c r="T8" s="146" t="s">
        <v>11</v>
      </c>
      <c r="U8" s="147">
        <v>1040</v>
      </c>
      <c r="V8" s="148">
        <v>1079</v>
      </c>
      <c r="W8" s="161" t="s">
        <v>16</v>
      </c>
      <c r="X8" s="118">
        <v>1240</v>
      </c>
      <c r="Y8" s="162">
        <v>1279</v>
      </c>
      <c r="Z8" s="172" t="s">
        <v>21</v>
      </c>
      <c r="AA8" s="121">
        <v>1470</v>
      </c>
      <c r="AB8" s="173">
        <v>1539</v>
      </c>
      <c r="AE8" s="79"/>
      <c r="AF8" s="79"/>
      <c r="AG8" s="79"/>
      <c r="AH8" s="79"/>
      <c r="AI8" s="79"/>
      <c r="AJ8" s="79"/>
      <c r="AK8" s="79"/>
      <c r="AL8" s="74" t="s">
        <v>9</v>
      </c>
      <c r="AM8" s="75">
        <v>60</v>
      </c>
      <c r="AN8" s="75">
        <v>60</v>
      </c>
      <c r="AO8" s="79"/>
      <c r="AP8" s="78"/>
      <c r="AQ8" s="78"/>
      <c r="AR8" s="78"/>
      <c r="AS8" s="78"/>
      <c r="AT8" s="78"/>
      <c r="AU8" s="78"/>
      <c r="AV8" s="78"/>
      <c r="AW8" s="111"/>
      <c r="AX8" s="48"/>
      <c r="AY8" s="48"/>
      <c r="AZ8" s="48"/>
      <c r="BA8" s="107" t="e">
        <f t="shared" si="0"/>
        <v>#NUM!</v>
      </c>
      <c r="BB8" s="112">
        <f t="shared" si="1"/>
        <v>0</v>
      </c>
      <c r="BC8" s="112">
        <f t="shared" si="2"/>
        <v>600</v>
      </c>
      <c r="BD8" s="112">
        <f t="shared" si="3"/>
        <v>0</v>
      </c>
      <c r="BE8" s="48"/>
      <c r="BF8" s="48"/>
      <c r="BG8" s="113"/>
      <c r="BH8" s="110" t="s">
        <v>7</v>
      </c>
      <c r="BI8" s="110">
        <v>770</v>
      </c>
      <c r="BJ8" s="110">
        <v>859</v>
      </c>
      <c r="BK8" s="51"/>
      <c r="BL8" s="80"/>
      <c r="BM8" s="81"/>
      <c r="BN8" s="80"/>
      <c r="BO8" s="48"/>
      <c r="BP8" s="48"/>
      <c r="BQ8" s="48"/>
      <c r="BR8" s="48"/>
      <c r="BS8" s="48"/>
      <c r="BT8" s="48"/>
      <c r="BU8" s="48"/>
    </row>
    <row r="9" spans="1:73" s="13" customFormat="1" ht="24" customHeight="1" x14ac:dyDescent="0.3">
      <c r="A9" s="37"/>
      <c r="B9" s="36"/>
      <c r="C9" s="38"/>
      <c r="D9" s="36"/>
      <c r="E9" s="39"/>
      <c r="F9" s="40"/>
      <c r="G9" s="38"/>
      <c r="H9" s="43"/>
      <c r="I9" s="14"/>
      <c r="J9" s="15" t="str">
        <f t="shared" si="4"/>
        <v/>
      </c>
      <c r="K9" s="16">
        <f t="shared" si="5"/>
        <v>0.5</v>
      </c>
      <c r="L9" s="17">
        <f t="shared" si="6"/>
        <v>7.5</v>
      </c>
      <c r="M9" s="28">
        <f t="shared" si="7"/>
        <v>7.5</v>
      </c>
      <c r="N9" s="18">
        <f t="shared" si="8"/>
        <v>-7.5</v>
      </c>
      <c r="O9" s="32">
        <f t="shared" si="9"/>
        <v>-7.5</v>
      </c>
      <c r="Q9" s="134" t="s">
        <v>7</v>
      </c>
      <c r="R9" s="135">
        <v>770</v>
      </c>
      <c r="S9" s="136">
        <v>859</v>
      </c>
      <c r="T9" s="149" t="s">
        <v>12</v>
      </c>
      <c r="U9" s="150">
        <v>1080</v>
      </c>
      <c r="V9" s="151">
        <v>1119</v>
      </c>
      <c r="W9" s="163" t="s">
        <v>17</v>
      </c>
      <c r="X9" s="119">
        <v>1280</v>
      </c>
      <c r="Y9" s="164">
        <v>1319</v>
      </c>
      <c r="Z9" s="174" t="s">
        <v>22</v>
      </c>
      <c r="AA9" s="122">
        <v>1540</v>
      </c>
      <c r="AB9" s="175">
        <v>1629</v>
      </c>
      <c r="AE9" s="79"/>
      <c r="AF9" s="79"/>
      <c r="AG9" s="79"/>
      <c r="AH9" s="79"/>
      <c r="AI9" s="79"/>
      <c r="AJ9" s="79"/>
      <c r="AK9" s="79"/>
      <c r="AL9" s="82" t="s">
        <v>10</v>
      </c>
      <c r="AM9" s="83">
        <v>50</v>
      </c>
      <c r="AN9" s="83">
        <v>50</v>
      </c>
      <c r="AO9" s="79"/>
      <c r="AP9" s="78"/>
      <c r="AQ9" s="78"/>
      <c r="AR9" s="78"/>
      <c r="AS9" s="78"/>
      <c r="AT9" s="78"/>
      <c r="AU9" s="78"/>
      <c r="AV9" s="78"/>
      <c r="AW9" s="111"/>
      <c r="AX9" s="48"/>
      <c r="AY9" s="48"/>
      <c r="AZ9" s="48"/>
      <c r="BA9" s="107" t="e">
        <f t="shared" si="0"/>
        <v>#NUM!</v>
      </c>
      <c r="BB9" s="112">
        <f t="shared" si="1"/>
        <v>0</v>
      </c>
      <c r="BC9" s="112">
        <f t="shared" si="2"/>
        <v>600</v>
      </c>
      <c r="BD9" s="112">
        <f t="shared" si="3"/>
        <v>0</v>
      </c>
      <c r="BE9" s="48"/>
      <c r="BF9" s="48"/>
      <c r="BG9" s="113"/>
      <c r="BH9" s="110" t="s">
        <v>8</v>
      </c>
      <c r="BI9" s="110">
        <v>860</v>
      </c>
      <c r="BJ9" s="110">
        <v>929</v>
      </c>
      <c r="BK9" s="51"/>
      <c r="BL9" s="80"/>
      <c r="BM9" s="80"/>
      <c r="BN9" s="80"/>
      <c r="BO9" s="48"/>
      <c r="BP9" s="48"/>
      <c r="BQ9" s="48"/>
      <c r="BR9" s="48"/>
      <c r="BS9" s="48"/>
      <c r="BT9" s="48"/>
      <c r="BU9" s="48"/>
    </row>
    <row r="10" spans="1:73" s="13" customFormat="1" ht="24" customHeight="1" x14ac:dyDescent="0.3">
      <c r="A10" s="37"/>
      <c r="B10" s="36"/>
      <c r="C10" s="38"/>
      <c r="D10" s="36"/>
      <c r="E10" s="39"/>
      <c r="F10" s="40"/>
      <c r="G10" s="38"/>
      <c r="H10" s="43"/>
      <c r="I10" s="14"/>
      <c r="J10" s="15" t="str">
        <f t="shared" si="4"/>
        <v/>
      </c>
      <c r="K10" s="16">
        <f t="shared" si="5"/>
        <v>0.5</v>
      </c>
      <c r="L10" s="17">
        <f t="shared" si="6"/>
        <v>7.5</v>
      </c>
      <c r="M10" s="28">
        <f t="shared" si="7"/>
        <v>7.5</v>
      </c>
      <c r="N10" s="18">
        <f t="shared" si="8"/>
        <v>-7.5</v>
      </c>
      <c r="O10" s="32">
        <f t="shared" si="9"/>
        <v>-7.5</v>
      </c>
      <c r="Q10" s="137" t="s">
        <v>8</v>
      </c>
      <c r="R10" s="138">
        <v>860</v>
      </c>
      <c r="S10" s="139">
        <v>929</v>
      </c>
      <c r="T10" s="152" t="s">
        <v>13</v>
      </c>
      <c r="U10" s="153">
        <v>1120</v>
      </c>
      <c r="V10" s="154">
        <v>1159</v>
      </c>
      <c r="W10" s="165" t="s">
        <v>18</v>
      </c>
      <c r="X10" s="120">
        <v>1320</v>
      </c>
      <c r="Y10" s="166">
        <v>1359</v>
      </c>
      <c r="Z10" s="176" t="s">
        <v>23</v>
      </c>
      <c r="AA10" s="123">
        <v>1630</v>
      </c>
      <c r="AB10" s="177">
        <v>1739</v>
      </c>
      <c r="AE10" s="79"/>
      <c r="AF10" s="79"/>
      <c r="AG10" s="79"/>
      <c r="AH10" s="79"/>
      <c r="AI10" s="79"/>
      <c r="AJ10" s="79"/>
      <c r="AK10" s="79"/>
      <c r="AL10" s="82" t="s">
        <v>11</v>
      </c>
      <c r="AM10" s="83">
        <v>40</v>
      </c>
      <c r="AN10" s="83">
        <v>40</v>
      </c>
      <c r="AO10" s="79"/>
      <c r="AP10" s="78"/>
      <c r="AQ10" s="78"/>
      <c r="AR10" s="78"/>
      <c r="AS10" s="78"/>
      <c r="AT10" s="78"/>
      <c r="AU10" s="78"/>
      <c r="AV10" s="78"/>
      <c r="AW10" s="111"/>
      <c r="AX10" s="48"/>
      <c r="AY10" s="48"/>
      <c r="AZ10" s="48"/>
      <c r="BA10" s="107" t="e">
        <f t="shared" si="0"/>
        <v>#NUM!</v>
      </c>
      <c r="BB10" s="112">
        <f t="shared" si="1"/>
        <v>0</v>
      </c>
      <c r="BC10" s="112">
        <f t="shared" si="2"/>
        <v>600</v>
      </c>
      <c r="BD10" s="112">
        <f t="shared" si="3"/>
        <v>0</v>
      </c>
      <c r="BE10" s="48"/>
      <c r="BF10" s="48"/>
      <c r="BG10" s="113"/>
      <c r="BH10" s="110" t="s">
        <v>9</v>
      </c>
      <c r="BI10" s="110">
        <v>930</v>
      </c>
      <c r="BJ10" s="110">
        <v>989</v>
      </c>
      <c r="BK10" s="51"/>
      <c r="BL10" s="80"/>
      <c r="BM10" s="80"/>
      <c r="BN10" s="80"/>
      <c r="BO10" s="48"/>
      <c r="BP10" s="48"/>
      <c r="BQ10" s="48"/>
      <c r="BR10" s="48"/>
      <c r="BS10" s="48"/>
      <c r="BT10" s="48"/>
      <c r="BU10" s="48"/>
    </row>
    <row r="11" spans="1:73" s="13" customFormat="1" ht="24" customHeight="1" x14ac:dyDescent="0.3">
      <c r="A11" s="37"/>
      <c r="B11" s="36"/>
      <c r="C11" s="38"/>
      <c r="D11" s="36"/>
      <c r="E11" s="39"/>
      <c r="F11" s="40"/>
      <c r="G11" s="38"/>
      <c r="H11" s="43"/>
      <c r="I11" s="14"/>
      <c r="J11" s="15" t="str">
        <f t="shared" si="4"/>
        <v/>
      </c>
      <c r="K11" s="16">
        <f t="shared" si="5"/>
        <v>0.5</v>
      </c>
      <c r="L11" s="17">
        <f t="shared" si="6"/>
        <v>7.5</v>
      </c>
      <c r="M11" s="28">
        <f t="shared" si="7"/>
        <v>7.5</v>
      </c>
      <c r="N11" s="18">
        <f t="shared" si="8"/>
        <v>-7.5</v>
      </c>
      <c r="O11" s="32">
        <f t="shared" si="9"/>
        <v>-7.5</v>
      </c>
      <c r="Q11" s="140" t="s">
        <v>9</v>
      </c>
      <c r="R11" s="141">
        <v>930</v>
      </c>
      <c r="S11" s="142">
        <v>989</v>
      </c>
      <c r="T11" s="155" t="s">
        <v>14</v>
      </c>
      <c r="U11" s="156">
        <v>1160</v>
      </c>
      <c r="V11" s="157">
        <v>1199</v>
      </c>
      <c r="W11" s="167" t="s">
        <v>19</v>
      </c>
      <c r="X11" s="124">
        <v>1360</v>
      </c>
      <c r="Y11" s="168">
        <v>1409</v>
      </c>
      <c r="Z11" s="178" t="s">
        <v>24</v>
      </c>
      <c r="AA11" s="179">
        <v>1740</v>
      </c>
      <c r="AB11" s="180">
        <v>2000</v>
      </c>
      <c r="AE11" s="79"/>
      <c r="AF11" s="79"/>
      <c r="AG11" s="79"/>
      <c r="AH11" s="79"/>
      <c r="AI11" s="79"/>
      <c r="AJ11" s="79"/>
      <c r="AK11" s="79"/>
      <c r="AL11" s="82" t="s">
        <v>12</v>
      </c>
      <c r="AM11" s="83">
        <v>40</v>
      </c>
      <c r="AN11" s="83">
        <v>40</v>
      </c>
      <c r="AO11" s="79"/>
      <c r="AP11" s="78"/>
      <c r="AQ11" s="78"/>
      <c r="AR11" s="78"/>
      <c r="AS11" s="78"/>
      <c r="AT11" s="78"/>
      <c r="AU11" s="78"/>
      <c r="AV11" s="78"/>
      <c r="AW11" s="111"/>
      <c r="AX11" s="48"/>
      <c r="AY11" s="48"/>
      <c r="AZ11" s="48"/>
      <c r="BA11" s="107" t="e">
        <f t="shared" si="0"/>
        <v>#NUM!</v>
      </c>
      <c r="BB11" s="112">
        <f t="shared" si="1"/>
        <v>0</v>
      </c>
      <c r="BC11" s="112">
        <f t="shared" si="2"/>
        <v>600</v>
      </c>
      <c r="BD11" s="112">
        <f t="shared" si="3"/>
        <v>0</v>
      </c>
      <c r="BE11" s="48"/>
      <c r="BF11" s="48"/>
      <c r="BG11" s="113"/>
      <c r="BH11" s="110" t="s">
        <v>10</v>
      </c>
      <c r="BI11" s="110">
        <v>990</v>
      </c>
      <c r="BJ11" s="110">
        <v>1039</v>
      </c>
      <c r="BK11" s="51"/>
      <c r="BL11" s="80"/>
      <c r="BM11" s="80"/>
      <c r="BN11" s="80"/>
      <c r="BO11" s="48"/>
      <c r="BP11" s="48"/>
      <c r="BQ11" s="48"/>
      <c r="BR11" s="48"/>
      <c r="BS11" s="48"/>
      <c r="BT11" s="48"/>
      <c r="BU11" s="48"/>
    </row>
    <row r="12" spans="1:73" s="13" customFormat="1" ht="24" customHeight="1" x14ac:dyDescent="0.3">
      <c r="A12" s="37"/>
      <c r="B12" s="36"/>
      <c r="C12" s="38"/>
      <c r="D12" s="36"/>
      <c r="E12" s="39"/>
      <c r="F12" s="40"/>
      <c r="G12" s="38"/>
      <c r="H12" s="43"/>
      <c r="I12" s="14"/>
      <c r="J12" s="15" t="str">
        <f t="shared" si="4"/>
        <v/>
      </c>
      <c r="K12" s="16">
        <f t="shared" si="5"/>
        <v>0.5</v>
      </c>
      <c r="L12" s="17">
        <f t="shared" si="6"/>
        <v>7.5</v>
      </c>
      <c r="M12" s="28">
        <f t="shared" si="7"/>
        <v>7.5</v>
      </c>
      <c r="N12" s="18">
        <f t="shared" si="8"/>
        <v>-7.5</v>
      </c>
      <c r="O12" s="32">
        <f t="shared" si="9"/>
        <v>-7.5</v>
      </c>
      <c r="V12" s="77"/>
      <c r="W12" s="114"/>
      <c r="X12" s="78"/>
      <c r="Y12" s="78"/>
      <c r="Z12" s="78"/>
      <c r="AA12" s="78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82" t="s">
        <v>13</v>
      </c>
      <c r="AM12" s="83">
        <v>40</v>
      </c>
      <c r="AN12" s="83">
        <v>40</v>
      </c>
      <c r="AO12" s="79"/>
      <c r="AP12" s="78"/>
      <c r="AQ12" s="78"/>
      <c r="AR12" s="78"/>
      <c r="AS12" s="78"/>
      <c r="AT12" s="78"/>
      <c r="AU12" s="78"/>
      <c r="AV12" s="78"/>
      <c r="AW12" s="111"/>
      <c r="AX12" s="48"/>
      <c r="AY12" s="48"/>
      <c r="AZ12" s="48"/>
      <c r="BA12" s="107" t="e">
        <f t="shared" si="0"/>
        <v>#NUM!</v>
      </c>
      <c r="BB12" s="112">
        <f t="shared" si="1"/>
        <v>0</v>
      </c>
      <c r="BC12" s="112">
        <f t="shared" si="2"/>
        <v>600</v>
      </c>
      <c r="BD12" s="112">
        <f t="shared" si="3"/>
        <v>0</v>
      </c>
      <c r="BE12" s="48"/>
      <c r="BF12" s="48"/>
      <c r="BG12" s="113"/>
      <c r="BH12" s="110" t="s">
        <v>11</v>
      </c>
      <c r="BI12" s="110">
        <v>1040</v>
      </c>
      <c r="BJ12" s="110">
        <v>1079</v>
      </c>
      <c r="BK12" s="51"/>
      <c r="BL12" s="80"/>
      <c r="BM12" s="80"/>
      <c r="BN12" s="80"/>
      <c r="BO12" s="48"/>
      <c r="BP12" s="48"/>
      <c r="BQ12" s="48"/>
      <c r="BR12" s="48"/>
      <c r="BS12" s="48"/>
      <c r="BT12" s="48"/>
      <c r="BU12" s="48"/>
    </row>
    <row r="13" spans="1:73" s="13" customFormat="1" ht="24" customHeight="1" x14ac:dyDescent="0.3">
      <c r="A13" s="37"/>
      <c r="B13" s="36"/>
      <c r="C13" s="38"/>
      <c r="D13" s="36"/>
      <c r="E13" s="39"/>
      <c r="F13" s="40"/>
      <c r="G13" s="38"/>
      <c r="H13" s="43"/>
      <c r="I13" s="14"/>
      <c r="J13" s="15" t="str">
        <f t="shared" si="4"/>
        <v/>
      </c>
      <c r="K13" s="16">
        <f t="shared" si="5"/>
        <v>0.5</v>
      </c>
      <c r="L13" s="17">
        <f t="shared" si="6"/>
        <v>7.5</v>
      </c>
      <c r="M13" s="28">
        <f t="shared" si="7"/>
        <v>7.5</v>
      </c>
      <c r="N13" s="18">
        <f t="shared" si="8"/>
        <v>-7.5</v>
      </c>
      <c r="O13" s="32">
        <f t="shared" si="9"/>
        <v>-7.5</v>
      </c>
      <c r="V13" s="77"/>
      <c r="W13" s="114"/>
      <c r="X13" s="78"/>
      <c r="Y13" s="78"/>
      <c r="Z13" s="78"/>
      <c r="AA13" s="78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82" t="s">
        <v>14</v>
      </c>
      <c r="AM13" s="83">
        <v>40</v>
      </c>
      <c r="AN13" s="83">
        <v>40</v>
      </c>
      <c r="AO13" s="79"/>
      <c r="AP13" s="78"/>
      <c r="AQ13" s="78"/>
      <c r="AR13" s="78"/>
      <c r="AS13" s="78"/>
      <c r="AT13" s="78"/>
      <c r="AU13" s="78"/>
      <c r="AV13" s="78"/>
      <c r="AW13" s="111"/>
      <c r="AX13" s="48"/>
      <c r="AY13" s="48"/>
      <c r="AZ13" s="48"/>
      <c r="BA13" s="107" t="e">
        <f t="shared" si="0"/>
        <v>#NUM!</v>
      </c>
      <c r="BB13" s="112">
        <f t="shared" si="1"/>
        <v>0</v>
      </c>
      <c r="BC13" s="112">
        <f t="shared" si="2"/>
        <v>600</v>
      </c>
      <c r="BD13" s="112">
        <f t="shared" si="3"/>
        <v>0</v>
      </c>
      <c r="BE13" s="48"/>
      <c r="BF13" s="48"/>
      <c r="BG13" s="113"/>
      <c r="BH13" s="110" t="s">
        <v>12</v>
      </c>
      <c r="BI13" s="110">
        <v>1080</v>
      </c>
      <c r="BJ13" s="110">
        <v>1119</v>
      </c>
      <c r="BK13" s="51"/>
      <c r="BL13" s="80"/>
      <c r="BM13" s="80"/>
      <c r="BN13" s="80"/>
      <c r="BO13" s="48"/>
      <c r="BP13" s="48"/>
      <c r="BQ13" s="48"/>
      <c r="BR13" s="48"/>
      <c r="BS13" s="48"/>
      <c r="BT13" s="48"/>
      <c r="BU13" s="48"/>
    </row>
    <row r="14" spans="1:73" s="13" customFormat="1" ht="24" customHeight="1" x14ac:dyDescent="0.3">
      <c r="A14" s="37"/>
      <c r="B14" s="36"/>
      <c r="C14" s="38"/>
      <c r="D14" s="36"/>
      <c r="E14" s="39"/>
      <c r="F14" s="40"/>
      <c r="G14" s="38"/>
      <c r="H14" s="43"/>
      <c r="I14" s="14"/>
      <c r="J14" s="15" t="str">
        <f t="shared" si="4"/>
        <v/>
      </c>
      <c r="K14" s="16">
        <f t="shared" si="5"/>
        <v>0.5</v>
      </c>
      <c r="L14" s="17">
        <f t="shared" si="6"/>
        <v>7.5</v>
      </c>
      <c r="M14" s="28">
        <f t="shared" si="7"/>
        <v>7.5</v>
      </c>
      <c r="N14" s="18">
        <f t="shared" si="8"/>
        <v>-7.5</v>
      </c>
      <c r="O14" s="32">
        <f t="shared" si="9"/>
        <v>-7.5</v>
      </c>
      <c r="V14" s="77"/>
      <c r="W14" s="114"/>
      <c r="X14" s="78"/>
      <c r="Y14" s="78"/>
      <c r="Z14" s="78"/>
      <c r="AA14" s="78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84" t="s">
        <v>15</v>
      </c>
      <c r="AM14" s="85">
        <v>40</v>
      </c>
      <c r="AN14" s="85">
        <v>40</v>
      </c>
      <c r="AO14" s="79"/>
      <c r="AP14" s="78"/>
      <c r="AQ14" s="78"/>
      <c r="AR14" s="78"/>
      <c r="AS14" s="78"/>
      <c r="AT14" s="78"/>
      <c r="AU14" s="78"/>
      <c r="AV14" s="78"/>
      <c r="AW14" s="111"/>
      <c r="AX14" s="48"/>
      <c r="AY14" s="48"/>
      <c r="AZ14" s="48"/>
      <c r="BA14" s="107" t="e">
        <f t="shared" si="0"/>
        <v>#NUM!</v>
      </c>
      <c r="BB14" s="112">
        <f t="shared" si="1"/>
        <v>0</v>
      </c>
      <c r="BC14" s="112">
        <f t="shared" si="2"/>
        <v>600</v>
      </c>
      <c r="BD14" s="112">
        <f t="shared" si="3"/>
        <v>0</v>
      </c>
      <c r="BE14" s="48"/>
      <c r="BF14" s="48"/>
      <c r="BG14" s="113"/>
      <c r="BH14" s="110" t="s">
        <v>13</v>
      </c>
      <c r="BI14" s="110">
        <v>1120</v>
      </c>
      <c r="BJ14" s="110">
        <v>1159</v>
      </c>
      <c r="BK14" s="51"/>
      <c r="BL14" s="80"/>
      <c r="BM14" s="80"/>
      <c r="BN14" s="80"/>
      <c r="BO14" s="48"/>
      <c r="BP14" s="48"/>
      <c r="BQ14" s="48"/>
      <c r="BR14" s="48"/>
      <c r="BS14" s="48"/>
      <c r="BT14" s="48"/>
      <c r="BU14" s="48"/>
    </row>
    <row r="15" spans="1:73" s="13" customFormat="1" ht="24" customHeight="1" x14ac:dyDescent="0.3">
      <c r="A15" s="37"/>
      <c r="B15" s="36"/>
      <c r="C15" s="38"/>
      <c r="D15" s="36"/>
      <c r="E15" s="39"/>
      <c r="F15" s="40"/>
      <c r="G15" s="38"/>
      <c r="H15" s="43"/>
      <c r="I15" s="14"/>
      <c r="J15" s="15" t="str">
        <f t="shared" si="4"/>
        <v/>
      </c>
      <c r="K15" s="16">
        <f t="shared" si="5"/>
        <v>0.5</v>
      </c>
      <c r="L15" s="17">
        <f t="shared" si="6"/>
        <v>7.5</v>
      </c>
      <c r="M15" s="28">
        <f t="shared" si="7"/>
        <v>7.5</v>
      </c>
      <c r="N15" s="18">
        <f t="shared" si="8"/>
        <v>-7.5</v>
      </c>
      <c r="O15" s="32">
        <f t="shared" si="9"/>
        <v>-7.5</v>
      </c>
      <c r="V15" s="77"/>
      <c r="W15" s="114"/>
      <c r="X15" s="78"/>
      <c r="Y15" s="78"/>
      <c r="Z15" s="78"/>
      <c r="AA15" s="78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84" t="s">
        <v>16</v>
      </c>
      <c r="AM15" s="85">
        <v>40</v>
      </c>
      <c r="AN15" s="85">
        <v>40</v>
      </c>
      <c r="AO15" s="79"/>
      <c r="AP15" s="78"/>
      <c r="AQ15" s="78"/>
      <c r="AR15" s="78"/>
      <c r="AS15" s="78"/>
      <c r="AT15" s="78"/>
      <c r="AU15" s="78"/>
      <c r="AV15" s="78"/>
      <c r="AW15" s="111"/>
      <c r="AX15" s="48"/>
      <c r="AY15" s="48"/>
      <c r="AZ15" s="48"/>
      <c r="BA15" s="107" t="e">
        <f t="shared" si="0"/>
        <v>#NUM!</v>
      </c>
      <c r="BB15" s="112">
        <f t="shared" si="1"/>
        <v>0</v>
      </c>
      <c r="BC15" s="112">
        <f t="shared" si="2"/>
        <v>600</v>
      </c>
      <c r="BD15" s="112">
        <f t="shared" si="3"/>
        <v>0</v>
      </c>
      <c r="BE15" s="48"/>
      <c r="BF15" s="48"/>
      <c r="BG15" s="113"/>
      <c r="BH15" s="110" t="s">
        <v>14</v>
      </c>
      <c r="BI15" s="110">
        <v>1160</v>
      </c>
      <c r="BJ15" s="110">
        <v>1199</v>
      </c>
      <c r="BK15" s="51"/>
      <c r="BL15" s="80"/>
      <c r="BM15" s="80"/>
      <c r="BN15" s="80"/>
      <c r="BO15" s="48"/>
      <c r="BP15" s="48"/>
      <c r="BQ15" s="48"/>
      <c r="BR15" s="48"/>
      <c r="BS15" s="48"/>
      <c r="BT15" s="48"/>
      <c r="BU15" s="48"/>
    </row>
    <row r="16" spans="1:73" s="13" customFormat="1" ht="24" customHeight="1" x14ac:dyDescent="0.3">
      <c r="A16" s="37"/>
      <c r="B16" s="36"/>
      <c r="C16" s="38"/>
      <c r="D16" s="36"/>
      <c r="E16" s="39"/>
      <c r="F16" s="40"/>
      <c r="G16" s="38"/>
      <c r="H16" s="43"/>
      <c r="I16" s="20"/>
      <c r="J16" s="15" t="str">
        <f t="shared" si="4"/>
        <v/>
      </c>
      <c r="K16" s="16">
        <f t="shared" ref="K16:K17" si="10">(1/(1+10^((E16-C16)/200)))</f>
        <v>0.5</v>
      </c>
      <c r="L16" s="17">
        <f t="shared" ref="L16:L17" si="11">C16+15*(1-K16)</f>
        <v>7.5</v>
      </c>
      <c r="M16" s="28">
        <f t="shared" ref="M16:M17" si="12">L16-C16</f>
        <v>7.5</v>
      </c>
      <c r="N16" s="18">
        <f t="shared" ref="N16:N17" si="13">C16+(15*(0-K16))</f>
        <v>-7.5</v>
      </c>
      <c r="O16" s="32">
        <f t="shared" ref="O16:O17" si="14">-(C16-N16)</f>
        <v>-7.5</v>
      </c>
      <c r="V16" s="77"/>
      <c r="W16" s="114"/>
      <c r="X16" s="78"/>
      <c r="Y16" s="78"/>
      <c r="Z16" s="78"/>
      <c r="AA16" s="78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84" t="s">
        <v>17</v>
      </c>
      <c r="AM16" s="85">
        <v>40</v>
      </c>
      <c r="AN16" s="85">
        <v>40</v>
      </c>
      <c r="AO16" s="79"/>
      <c r="AP16" s="78"/>
      <c r="AQ16" s="78"/>
      <c r="AR16" s="78"/>
      <c r="AS16" s="78"/>
      <c r="AT16" s="78"/>
      <c r="AU16" s="78"/>
      <c r="AV16" s="78"/>
      <c r="AW16" s="111"/>
      <c r="AX16" s="48"/>
      <c r="AY16" s="48"/>
      <c r="AZ16" s="48"/>
      <c r="BA16" s="107" t="e">
        <f t="shared" si="0"/>
        <v>#NUM!</v>
      </c>
      <c r="BB16" s="112">
        <f t="shared" si="1"/>
        <v>0</v>
      </c>
      <c r="BC16" s="112">
        <f t="shared" si="2"/>
        <v>600</v>
      </c>
      <c r="BD16" s="112">
        <f t="shared" si="3"/>
        <v>0</v>
      </c>
      <c r="BE16" s="48"/>
      <c r="BF16" s="48"/>
      <c r="BG16" s="113"/>
      <c r="BH16" s="110" t="s">
        <v>15</v>
      </c>
      <c r="BI16" s="110">
        <v>1200</v>
      </c>
      <c r="BJ16" s="110">
        <v>1239</v>
      </c>
      <c r="BK16" s="51"/>
      <c r="BL16" s="80"/>
      <c r="BM16" s="80"/>
      <c r="BN16" s="80"/>
      <c r="BO16" s="48"/>
      <c r="BP16" s="48"/>
      <c r="BQ16" s="48"/>
      <c r="BR16" s="48"/>
      <c r="BS16" s="48"/>
      <c r="BT16" s="48"/>
      <c r="BU16" s="48"/>
    </row>
    <row r="17" spans="1:73" s="13" customFormat="1" ht="24" customHeight="1" x14ac:dyDescent="0.3">
      <c r="A17" s="37"/>
      <c r="B17" s="36"/>
      <c r="C17" s="38"/>
      <c r="D17" s="36"/>
      <c r="E17" s="39"/>
      <c r="F17" s="40"/>
      <c r="G17" s="38"/>
      <c r="H17" s="43"/>
      <c r="I17" s="20"/>
      <c r="J17" s="15" t="str">
        <f t="shared" si="4"/>
        <v/>
      </c>
      <c r="K17" s="16">
        <f t="shared" si="10"/>
        <v>0.5</v>
      </c>
      <c r="L17" s="17">
        <f t="shared" si="11"/>
        <v>7.5</v>
      </c>
      <c r="M17" s="28">
        <f t="shared" si="12"/>
        <v>7.5</v>
      </c>
      <c r="N17" s="18">
        <f t="shared" si="13"/>
        <v>-7.5</v>
      </c>
      <c r="O17" s="32">
        <f t="shared" si="14"/>
        <v>-7.5</v>
      </c>
      <c r="V17" s="77"/>
      <c r="W17" s="115"/>
      <c r="X17" s="78"/>
      <c r="Y17" s="78"/>
      <c r="Z17" s="78"/>
      <c r="AA17" s="78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84" t="s">
        <v>18</v>
      </c>
      <c r="AM17" s="85">
        <v>40</v>
      </c>
      <c r="AN17" s="85">
        <v>40</v>
      </c>
      <c r="AO17" s="79"/>
      <c r="AP17" s="78"/>
      <c r="AQ17" s="78"/>
      <c r="AR17" s="78"/>
      <c r="AS17" s="78"/>
      <c r="AT17" s="78"/>
      <c r="AU17" s="78"/>
      <c r="AV17" s="78"/>
      <c r="AW17" s="111"/>
      <c r="AX17" s="48"/>
      <c r="AY17" s="48"/>
      <c r="AZ17" s="48"/>
      <c r="BA17" s="107" t="e">
        <f t="shared" si="0"/>
        <v>#NUM!</v>
      </c>
      <c r="BB17" s="112">
        <f t="shared" si="1"/>
        <v>0</v>
      </c>
      <c r="BC17" s="112">
        <f t="shared" si="2"/>
        <v>600</v>
      </c>
      <c r="BD17" s="112">
        <f t="shared" si="3"/>
        <v>0</v>
      </c>
      <c r="BE17" s="48"/>
      <c r="BF17" s="48"/>
      <c r="BG17" s="113"/>
      <c r="BH17" s="110" t="s">
        <v>16</v>
      </c>
      <c r="BI17" s="110">
        <v>1240</v>
      </c>
      <c r="BJ17" s="110">
        <v>1279</v>
      </c>
      <c r="BK17" s="51"/>
      <c r="BL17" s="80"/>
      <c r="BM17" s="80"/>
      <c r="BN17" s="80"/>
      <c r="BO17" s="48"/>
      <c r="BP17" s="48"/>
      <c r="BQ17" s="48"/>
      <c r="BR17" s="48"/>
      <c r="BS17" s="48"/>
      <c r="BT17" s="48"/>
      <c r="BU17" s="48"/>
    </row>
    <row r="18" spans="1:73" s="13" customFormat="1" ht="24" customHeight="1" x14ac:dyDescent="0.3">
      <c r="A18" s="37"/>
      <c r="B18" s="36"/>
      <c r="C18" s="38"/>
      <c r="D18" s="36"/>
      <c r="E18" s="39"/>
      <c r="F18" s="40"/>
      <c r="G18" s="38"/>
      <c r="H18" s="43"/>
      <c r="I18" s="20"/>
      <c r="J18" s="15" t="str">
        <f t="shared" ref="J18:J81" si="15">IF(ISBLANK(A18),"",IF(H18="v",M18,O18))</f>
        <v/>
      </c>
      <c r="K18" s="16">
        <f t="shared" ref="K18:K81" si="16">(1/(1+10^((E18-C18)/200)))</f>
        <v>0.5</v>
      </c>
      <c r="L18" s="17">
        <f t="shared" ref="L18:L81" si="17">C18+15*(1-K18)</f>
        <v>7.5</v>
      </c>
      <c r="M18" s="28">
        <f t="shared" ref="M18:M81" si="18">L18-C18</f>
        <v>7.5</v>
      </c>
      <c r="N18" s="18">
        <f t="shared" ref="N18:N81" si="19">C18+(15*(0-K18))</f>
        <v>-7.5</v>
      </c>
      <c r="O18" s="32">
        <f t="shared" ref="O18:O81" si="20">-(C18-N18)</f>
        <v>-7.5</v>
      </c>
      <c r="V18" s="77"/>
      <c r="W18" s="116"/>
      <c r="X18" s="78"/>
      <c r="Y18" s="78"/>
      <c r="Z18" s="78"/>
      <c r="AA18" s="78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84" t="s">
        <v>19</v>
      </c>
      <c r="AM18" s="85">
        <v>50</v>
      </c>
      <c r="AN18" s="85">
        <v>50</v>
      </c>
      <c r="AO18" s="79"/>
      <c r="AP18" s="78"/>
      <c r="AQ18" s="78"/>
      <c r="AR18" s="78"/>
      <c r="AS18" s="78"/>
      <c r="AT18" s="78"/>
      <c r="AU18" s="78"/>
      <c r="AV18" s="78"/>
      <c r="AW18" s="111"/>
      <c r="AX18" s="48"/>
      <c r="AY18" s="48"/>
      <c r="AZ18" s="48"/>
      <c r="BA18" s="107" t="e">
        <f t="shared" si="0"/>
        <v>#NUM!</v>
      </c>
      <c r="BB18" s="112">
        <f t="shared" si="1"/>
        <v>0</v>
      </c>
      <c r="BC18" s="112">
        <f t="shared" si="2"/>
        <v>600</v>
      </c>
      <c r="BD18" s="112">
        <f t="shared" si="3"/>
        <v>0</v>
      </c>
      <c r="BE18" s="48"/>
      <c r="BF18" s="48"/>
      <c r="BG18" s="113"/>
      <c r="BH18" s="110" t="s">
        <v>17</v>
      </c>
      <c r="BI18" s="110">
        <v>1280</v>
      </c>
      <c r="BJ18" s="110">
        <v>1319</v>
      </c>
      <c r="BK18" s="51"/>
      <c r="BL18" s="80"/>
      <c r="BM18" s="80"/>
      <c r="BN18" s="80"/>
      <c r="BO18" s="48"/>
      <c r="BP18" s="48"/>
      <c r="BQ18" s="48"/>
      <c r="BR18" s="48"/>
      <c r="BS18" s="48"/>
      <c r="BT18" s="48"/>
      <c r="BU18" s="48"/>
    </row>
    <row r="19" spans="1:73" s="13" customFormat="1" ht="24" customHeight="1" x14ac:dyDescent="0.3">
      <c r="A19" s="37"/>
      <c r="B19" s="36"/>
      <c r="C19" s="38"/>
      <c r="D19" s="36"/>
      <c r="E19" s="39"/>
      <c r="F19" s="40"/>
      <c r="G19" s="38"/>
      <c r="H19" s="43"/>
      <c r="I19" s="20"/>
      <c r="J19" s="15" t="str">
        <f t="shared" si="15"/>
        <v/>
      </c>
      <c r="K19" s="16">
        <f t="shared" si="16"/>
        <v>0.5</v>
      </c>
      <c r="L19" s="17">
        <f t="shared" si="17"/>
        <v>7.5</v>
      </c>
      <c r="M19" s="28">
        <f t="shared" si="18"/>
        <v>7.5</v>
      </c>
      <c r="N19" s="18">
        <f t="shared" si="19"/>
        <v>-7.5</v>
      </c>
      <c r="O19" s="32">
        <f t="shared" si="20"/>
        <v>-7.5</v>
      </c>
      <c r="V19" s="77"/>
      <c r="W19" s="116"/>
      <c r="X19" s="78"/>
      <c r="Y19" s="78"/>
      <c r="Z19" s="78"/>
      <c r="AA19" s="78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86" t="s">
        <v>20</v>
      </c>
      <c r="AM19" s="87">
        <v>60</v>
      </c>
      <c r="AN19" s="87">
        <v>60</v>
      </c>
      <c r="AO19" s="79"/>
      <c r="AP19" s="78"/>
      <c r="AQ19" s="78"/>
      <c r="AR19" s="78"/>
      <c r="AS19" s="78"/>
      <c r="AT19" s="78"/>
      <c r="AU19" s="78"/>
      <c r="AV19" s="78"/>
      <c r="AW19" s="111"/>
      <c r="AX19" s="48"/>
      <c r="AY19" s="48"/>
      <c r="AZ19" s="48"/>
      <c r="BA19" s="107" t="e">
        <f t="shared" si="0"/>
        <v>#NUM!</v>
      </c>
      <c r="BB19" s="112">
        <f t="shared" si="1"/>
        <v>0</v>
      </c>
      <c r="BC19" s="112">
        <f t="shared" si="2"/>
        <v>600</v>
      </c>
      <c r="BD19" s="112">
        <f t="shared" si="3"/>
        <v>0</v>
      </c>
      <c r="BE19" s="48"/>
      <c r="BF19" s="48"/>
      <c r="BG19" s="113"/>
      <c r="BH19" s="110" t="s">
        <v>18</v>
      </c>
      <c r="BI19" s="110">
        <v>1320</v>
      </c>
      <c r="BJ19" s="110">
        <v>1359</v>
      </c>
      <c r="BK19" s="51"/>
      <c r="BL19" s="80"/>
      <c r="BM19" s="80"/>
      <c r="BN19" s="80"/>
      <c r="BO19" s="48"/>
      <c r="BP19" s="48"/>
      <c r="BQ19" s="48"/>
      <c r="BR19" s="48"/>
      <c r="BS19" s="48"/>
      <c r="BT19" s="48"/>
      <c r="BU19" s="48"/>
    </row>
    <row r="20" spans="1:73" s="13" customFormat="1" ht="24" customHeight="1" x14ac:dyDescent="0.3">
      <c r="A20" s="37"/>
      <c r="B20" s="36"/>
      <c r="C20" s="38"/>
      <c r="D20" s="36"/>
      <c r="E20" s="39"/>
      <c r="F20" s="40"/>
      <c r="G20" s="38"/>
      <c r="H20" s="43"/>
      <c r="I20" s="20"/>
      <c r="J20" s="15" t="str">
        <f t="shared" si="15"/>
        <v/>
      </c>
      <c r="K20" s="16">
        <f t="shared" si="16"/>
        <v>0.5</v>
      </c>
      <c r="L20" s="17">
        <f t="shared" si="17"/>
        <v>7.5</v>
      </c>
      <c r="M20" s="28">
        <f t="shared" si="18"/>
        <v>7.5</v>
      </c>
      <c r="N20" s="18">
        <f t="shared" si="19"/>
        <v>-7.5</v>
      </c>
      <c r="O20" s="32">
        <f t="shared" si="20"/>
        <v>-7.5</v>
      </c>
      <c r="V20" s="77"/>
      <c r="W20" s="116"/>
      <c r="X20" s="78"/>
      <c r="Y20" s="78"/>
      <c r="Z20" s="78"/>
      <c r="AA20" s="78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86" t="s">
        <v>21</v>
      </c>
      <c r="AM20" s="87">
        <v>70</v>
      </c>
      <c r="AN20" s="87">
        <v>70</v>
      </c>
      <c r="AO20" s="79"/>
      <c r="AP20" s="78"/>
      <c r="AQ20" s="78"/>
      <c r="AR20" s="78"/>
      <c r="AS20" s="78"/>
      <c r="AT20" s="78"/>
      <c r="AU20" s="78"/>
      <c r="AV20" s="78"/>
      <c r="AW20" s="111"/>
      <c r="AX20" s="48"/>
      <c r="AY20" s="48"/>
      <c r="AZ20" s="48"/>
      <c r="BA20" s="107" t="e">
        <f t="shared" si="0"/>
        <v>#NUM!</v>
      </c>
      <c r="BB20" s="112">
        <f t="shared" si="1"/>
        <v>0</v>
      </c>
      <c r="BC20" s="112">
        <f t="shared" si="2"/>
        <v>600</v>
      </c>
      <c r="BD20" s="112">
        <f t="shared" si="3"/>
        <v>0</v>
      </c>
      <c r="BE20" s="48"/>
      <c r="BF20" s="48"/>
      <c r="BG20" s="113"/>
      <c r="BH20" s="110" t="s">
        <v>19</v>
      </c>
      <c r="BI20" s="110">
        <v>1360</v>
      </c>
      <c r="BJ20" s="110">
        <v>1409</v>
      </c>
      <c r="BK20" s="51"/>
      <c r="BL20" s="80"/>
      <c r="BM20" s="80"/>
      <c r="BN20" s="80"/>
      <c r="BO20" s="48"/>
      <c r="BP20" s="48"/>
      <c r="BQ20" s="48"/>
      <c r="BR20" s="48"/>
      <c r="BS20" s="48"/>
      <c r="BT20" s="48"/>
      <c r="BU20" s="48"/>
    </row>
    <row r="21" spans="1:73" s="13" customFormat="1" ht="24" customHeight="1" x14ac:dyDescent="0.3">
      <c r="A21" s="37"/>
      <c r="B21" s="36"/>
      <c r="C21" s="38"/>
      <c r="D21" s="36"/>
      <c r="E21" s="39"/>
      <c r="F21" s="40"/>
      <c r="G21" s="38"/>
      <c r="H21" s="43"/>
      <c r="I21" s="20"/>
      <c r="J21" s="15" t="str">
        <f t="shared" si="15"/>
        <v/>
      </c>
      <c r="K21" s="16">
        <f t="shared" si="16"/>
        <v>0.5</v>
      </c>
      <c r="L21" s="17">
        <f t="shared" si="17"/>
        <v>7.5</v>
      </c>
      <c r="M21" s="28">
        <f t="shared" si="18"/>
        <v>7.5</v>
      </c>
      <c r="N21" s="18">
        <f t="shared" si="19"/>
        <v>-7.5</v>
      </c>
      <c r="O21" s="32">
        <f t="shared" si="20"/>
        <v>-7.5</v>
      </c>
      <c r="V21" s="77"/>
      <c r="W21" s="117"/>
      <c r="X21" s="78"/>
      <c r="Y21" s="78"/>
      <c r="Z21" s="78"/>
      <c r="AA21" s="78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86" t="s">
        <v>22</v>
      </c>
      <c r="AM21" s="87">
        <v>90</v>
      </c>
      <c r="AN21" s="87">
        <v>90</v>
      </c>
      <c r="AO21" s="79"/>
      <c r="AP21" s="78"/>
      <c r="AQ21" s="71"/>
      <c r="AR21" s="70"/>
      <c r="AS21" s="88"/>
      <c r="AT21" s="78"/>
      <c r="AU21" s="78"/>
      <c r="AV21" s="78"/>
      <c r="AW21" s="111"/>
      <c r="AX21" s="48"/>
      <c r="AY21" s="48"/>
      <c r="AZ21" s="48"/>
      <c r="BA21" s="107" t="e">
        <f t="shared" si="0"/>
        <v>#NUM!</v>
      </c>
      <c r="BB21" s="112">
        <f t="shared" si="1"/>
        <v>0</v>
      </c>
      <c r="BC21" s="112">
        <f t="shared" si="2"/>
        <v>600</v>
      </c>
      <c r="BD21" s="112">
        <f t="shared" si="3"/>
        <v>0</v>
      </c>
      <c r="BE21" s="48"/>
      <c r="BF21" s="48"/>
      <c r="BG21" s="113"/>
      <c r="BH21" s="110" t="s">
        <v>20</v>
      </c>
      <c r="BI21" s="110">
        <v>1410</v>
      </c>
      <c r="BJ21" s="110">
        <v>1469</v>
      </c>
      <c r="BK21" s="51"/>
      <c r="BL21" s="80"/>
      <c r="BM21" s="80"/>
      <c r="BN21" s="80"/>
      <c r="BO21" s="48"/>
      <c r="BP21" s="48"/>
      <c r="BQ21" s="48"/>
      <c r="BR21" s="48"/>
      <c r="BS21" s="48"/>
      <c r="BT21" s="48"/>
      <c r="BU21" s="48"/>
    </row>
    <row r="22" spans="1:73" s="13" customFormat="1" ht="24" customHeight="1" x14ac:dyDescent="0.3">
      <c r="A22" s="37"/>
      <c r="B22" s="36"/>
      <c r="C22" s="38"/>
      <c r="D22" s="36"/>
      <c r="E22" s="39"/>
      <c r="F22" s="40"/>
      <c r="G22" s="38"/>
      <c r="H22" s="43"/>
      <c r="I22" s="20"/>
      <c r="J22" s="15" t="str">
        <f t="shared" si="15"/>
        <v/>
      </c>
      <c r="K22" s="16">
        <f t="shared" si="16"/>
        <v>0.5</v>
      </c>
      <c r="L22" s="17">
        <f t="shared" si="17"/>
        <v>7.5</v>
      </c>
      <c r="M22" s="28">
        <f t="shared" si="18"/>
        <v>7.5</v>
      </c>
      <c r="N22" s="18">
        <f t="shared" si="19"/>
        <v>-7.5</v>
      </c>
      <c r="O22" s="32">
        <f t="shared" si="20"/>
        <v>-7.5</v>
      </c>
      <c r="V22" s="77"/>
      <c r="W22" s="115"/>
      <c r="X22" s="78"/>
      <c r="Y22" s="78"/>
      <c r="Z22" s="78"/>
      <c r="AA22" s="78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86" t="s">
        <v>23</v>
      </c>
      <c r="AM22" s="87">
        <v>110</v>
      </c>
      <c r="AN22" s="87">
        <v>110</v>
      </c>
      <c r="AO22" s="79"/>
      <c r="AP22" s="78"/>
      <c r="AQ22" s="71"/>
      <c r="AR22" s="70"/>
      <c r="AS22" s="88"/>
      <c r="AT22" s="78"/>
      <c r="AU22" s="78"/>
      <c r="AV22" s="78"/>
      <c r="AW22" s="111"/>
      <c r="AX22" s="48"/>
      <c r="AY22" s="48"/>
      <c r="AZ22" s="48"/>
      <c r="BA22" s="107" t="e">
        <f t="shared" si="0"/>
        <v>#NUM!</v>
      </c>
      <c r="BB22" s="112">
        <f t="shared" si="1"/>
        <v>0</v>
      </c>
      <c r="BC22" s="112">
        <f t="shared" si="2"/>
        <v>600</v>
      </c>
      <c r="BD22" s="112">
        <f t="shared" si="3"/>
        <v>0</v>
      </c>
      <c r="BE22" s="48"/>
      <c r="BF22" s="48"/>
      <c r="BG22" s="113"/>
      <c r="BH22" s="110" t="s">
        <v>21</v>
      </c>
      <c r="BI22" s="110">
        <v>1470</v>
      </c>
      <c r="BJ22" s="110">
        <v>1539</v>
      </c>
      <c r="BK22" s="51"/>
      <c r="BL22" s="80"/>
      <c r="BM22" s="80"/>
      <c r="BN22" s="80"/>
      <c r="BO22" s="48"/>
      <c r="BP22" s="48"/>
      <c r="BQ22" s="48"/>
      <c r="BR22" s="48"/>
      <c r="BS22" s="48"/>
      <c r="BT22" s="48"/>
      <c r="BU22" s="48"/>
    </row>
    <row r="23" spans="1:73" s="13" customFormat="1" ht="24" customHeight="1" x14ac:dyDescent="0.3">
      <c r="A23" s="37"/>
      <c r="B23" s="36"/>
      <c r="C23" s="38"/>
      <c r="D23" s="36"/>
      <c r="E23" s="39"/>
      <c r="F23" s="40"/>
      <c r="G23" s="38"/>
      <c r="H23" s="43"/>
      <c r="I23" s="20"/>
      <c r="J23" s="15" t="str">
        <f t="shared" si="15"/>
        <v/>
      </c>
      <c r="K23" s="16">
        <f t="shared" si="16"/>
        <v>0.5</v>
      </c>
      <c r="L23" s="17">
        <f t="shared" si="17"/>
        <v>7.5</v>
      </c>
      <c r="M23" s="28">
        <f t="shared" si="18"/>
        <v>7.5</v>
      </c>
      <c r="N23" s="18">
        <f t="shared" si="19"/>
        <v>-7.5</v>
      </c>
      <c r="O23" s="32">
        <f t="shared" si="20"/>
        <v>-7.5</v>
      </c>
      <c r="V23" s="77"/>
      <c r="W23" s="116"/>
      <c r="X23" s="78"/>
      <c r="Y23" s="78"/>
      <c r="Z23" s="78"/>
      <c r="AA23" s="78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89" t="s">
        <v>24</v>
      </c>
      <c r="AM23" s="90">
        <v>261</v>
      </c>
      <c r="AN23" s="90">
        <v>261</v>
      </c>
      <c r="AO23" s="79"/>
      <c r="AP23" s="78"/>
      <c r="AQ23" s="71"/>
      <c r="AR23" s="70"/>
      <c r="AS23" s="88"/>
      <c r="AT23" s="78"/>
      <c r="AU23" s="78"/>
      <c r="AV23" s="78"/>
      <c r="AW23" s="111"/>
      <c r="AX23" s="48"/>
      <c r="AY23" s="48"/>
      <c r="AZ23" s="48"/>
      <c r="BA23" s="107" t="e">
        <f t="shared" si="0"/>
        <v>#NUM!</v>
      </c>
      <c r="BB23" s="112">
        <f t="shared" si="1"/>
        <v>0</v>
      </c>
      <c r="BC23" s="112">
        <f t="shared" si="2"/>
        <v>600</v>
      </c>
      <c r="BD23" s="112">
        <f t="shared" si="3"/>
        <v>0</v>
      </c>
      <c r="BE23" s="48"/>
      <c r="BF23" s="48"/>
      <c r="BG23" s="113"/>
      <c r="BH23" s="110" t="s">
        <v>22</v>
      </c>
      <c r="BI23" s="110">
        <v>1540</v>
      </c>
      <c r="BJ23" s="110">
        <v>1629</v>
      </c>
      <c r="BK23" s="51"/>
      <c r="BL23" s="80"/>
      <c r="BM23" s="80"/>
      <c r="BN23" s="80"/>
      <c r="BO23" s="48"/>
      <c r="BP23" s="48"/>
      <c r="BQ23" s="48"/>
      <c r="BR23" s="48"/>
      <c r="BS23" s="48"/>
      <c r="BT23" s="48"/>
      <c r="BU23" s="48"/>
    </row>
    <row r="24" spans="1:73" s="13" customFormat="1" ht="24" customHeight="1" x14ac:dyDescent="0.3">
      <c r="A24" s="37"/>
      <c r="B24" s="36"/>
      <c r="C24" s="38"/>
      <c r="D24" s="36"/>
      <c r="E24" s="39"/>
      <c r="F24" s="40"/>
      <c r="G24" s="38"/>
      <c r="H24" s="43"/>
      <c r="I24" s="20"/>
      <c r="J24" s="15" t="str">
        <f t="shared" si="15"/>
        <v/>
      </c>
      <c r="K24" s="16">
        <f t="shared" si="16"/>
        <v>0.5</v>
      </c>
      <c r="L24" s="17">
        <f t="shared" si="17"/>
        <v>7.5</v>
      </c>
      <c r="M24" s="28">
        <f t="shared" si="18"/>
        <v>7.5</v>
      </c>
      <c r="N24" s="18">
        <f t="shared" si="19"/>
        <v>-7.5</v>
      </c>
      <c r="O24" s="32">
        <f t="shared" si="20"/>
        <v>-7.5</v>
      </c>
      <c r="V24" s="77"/>
      <c r="W24" s="116"/>
      <c r="X24" s="78"/>
      <c r="Y24" s="78"/>
      <c r="Z24" s="78"/>
      <c r="AA24" s="78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8"/>
      <c r="AU24" s="78"/>
      <c r="AV24" s="78"/>
      <c r="AW24" s="111"/>
      <c r="AX24" s="48"/>
      <c r="AY24" s="48"/>
      <c r="AZ24" s="48"/>
      <c r="BA24" s="107" t="e">
        <f t="shared" si="0"/>
        <v>#NUM!</v>
      </c>
      <c r="BB24" s="112">
        <f t="shared" si="1"/>
        <v>0</v>
      </c>
      <c r="BC24" s="112">
        <f t="shared" si="2"/>
        <v>600</v>
      </c>
      <c r="BD24" s="112">
        <f t="shared" si="3"/>
        <v>0</v>
      </c>
      <c r="BE24" s="48"/>
      <c r="BF24" s="48"/>
      <c r="BG24" s="113"/>
      <c r="BH24" s="110" t="s">
        <v>23</v>
      </c>
      <c r="BI24" s="110">
        <v>1630</v>
      </c>
      <c r="BJ24" s="110">
        <v>1739</v>
      </c>
      <c r="BK24" s="51"/>
      <c r="BL24" s="80"/>
      <c r="BM24" s="80"/>
      <c r="BN24" s="80"/>
      <c r="BO24" s="48"/>
      <c r="BP24" s="48"/>
      <c r="BQ24" s="48"/>
      <c r="BR24" s="48"/>
      <c r="BS24" s="48"/>
      <c r="BT24" s="48"/>
      <c r="BU24" s="48"/>
    </row>
    <row r="25" spans="1:73" s="13" customFormat="1" ht="24" customHeight="1" x14ac:dyDescent="0.3">
      <c r="A25" s="37"/>
      <c r="B25" s="36"/>
      <c r="C25" s="38"/>
      <c r="D25" s="36"/>
      <c r="E25" s="39"/>
      <c r="F25" s="40"/>
      <c r="G25" s="38"/>
      <c r="H25" s="43"/>
      <c r="I25" s="20"/>
      <c r="J25" s="15" t="str">
        <f t="shared" si="15"/>
        <v/>
      </c>
      <c r="K25" s="16">
        <f t="shared" si="16"/>
        <v>0.5</v>
      </c>
      <c r="L25" s="17">
        <f t="shared" si="17"/>
        <v>7.5</v>
      </c>
      <c r="M25" s="28">
        <f t="shared" si="18"/>
        <v>7.5</v>
      </c>
      <c r="N25" s="18">
        <f t="shared" si="19"/>
        <v>-7.5</v>
      </c>
      <c r="O25" s="32">
        <f t="shared" si="20"/>
        <v>-7.5</v>
      </c>
      <c r="V25" s="77"/>
      <c r="W25" s="116"/>
      <c r="X25" s="78"/>
      <c r="Y25" s="78"/>
      <c r="Z25" s="78"/>
      <c r="AA25" s="78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8"/>
      <c r="AU25" s="78"/>
      <c r="AV25" s="78"/>
      <c r="AW25" s="111"/>
      <c r="AX25" s="48"/>
      <c r="AY25" s="48"/>
      <c r="AZ25" s="48"/>
      <c r="BA25" s="107" t="e">
        <f t="shared" si="0"/>
        <v>#NUM!</v>
      </c>
      <c r="BB25" s="112">
        <f t="shared" si="1"/>
        <v>0</v>
      </c>
      <c r="BC25" s="112">
        <f t="shared" si="2"/>
        <v>600</v>
      </c>
      <c r="BD25" s="112">
        <f t="shared" si="3"/>
        <v>0</v>
      </c>
      <c r="BE25" s="48"/>
      <c r="BF25" s="48"/>
      <c r="BG25" s="113"/>
      <c r="BH25" s="110" t="s">
        <v>24</v>
      </c>
      <c r="BI25" s="110">
        <v>1740</v>
      </c>
      <c r="BJ25" s="110">
        <v>2000</v>
      </c>
      <c r="BK25" s="51"/>
      <c r="BL25" s="80"/>
      <c r="BM25" s="80"/>
      <c r="BN25" s="80"/>
      <c r="BO25" s="48"/>
      <c r="BP25" s="48"/>
      <c r="BQ25" s="48"/>
      <c r="BR25" s="48"/>
      <c r="BS25" s="48"/>
      <c r="BT25" s="48"/>
      <c r="BU25" s="48"/>
    </row>
    <row r="26" spans="1:73" s="13" customFormat="1" ht="24" customHeight="1" x14ac:dyDescent="0.3">
      <c r="A26" s="37"/>
      <c r="B26" s="36"/>
      <c r="C26" s="38"/>
      <c r="D26" s="36"/>
      <c r="E26" s="39"/>
      <c r="F26" s="40"/>
      <c r="G26" s="38"/>
      <c r="H26" s="43"/>
      <c r="I26" s="20"/>
      <c r="J26" s="15" t="str">
        <f t="shared" si="15"/>
        <v/>
      </c>
      <c r="K26" s="16">
        <f t="shared" si="16"/>
        <v>0.5</v>
      </c>
      <c r="L26" s="17">
        <f t="shared" si="17"/>
        <v>7.5</v>
      </c>
      <c r="M26" s="28">
        <f t="shared" si="18"/>
        <v>7.5</v>
      </c>
      <c r="N26" s="18">
        <f t="shared" si="19"/>
        <v>-7.5</v>
      </c>
      <c r="O26" s="32">
        <f t="shared" si="20"/>
        <v>-7.5</v>
      </c>
      <c r="V26" s="77"/>
      <c r="W26" s="117"/>
      <c r="X26" s="78"/>
      <c r="Y26" s="78"/>
      <c r="Z26" s="78"/>
      <c r="AA26" s="78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8"/>
      <c r="AU26" s="78"/>
      <c r="AV26" s="78"/>
      <c r="AW26" s="111"/>
      <c r="AX26" s="48"/>
      <c r="AY26" s="48"/>
      <c r="AZ26" s="48"/>
      <c r="BA26" s="107" t="e">
        <f t="shared" si="0"/>
        <v>#NUM!</v>
      </c>
      <c r="BB26" s="112">
        <f t="shared" si="1"/>
        <v>0</v>
      </c>
      <c r="BC26" s="112">
        <f t="shared" si="2"/>
        <v>600</v>
      </c>
      <c r="BD26" s="112">
        <f t="shared" si="3"/>
        <v>0</v>
      </c>
      <c r="BE26" s="48"/>
      <c r="BF26" s="48"/>
      <c r="BG26" s="113"/>
      <c r="BH26" s="113"/>
      <c r="BI26" s="113"/>
      <c r="BJ26" s="113"/>
      <c r="BK26" s="51"/>
      <c r="BL26" s="80"/>
      <c r="BM26" s="80"/>
      <c r="BN26" s="80"/>
      <c r="BO26" s="48"/>
      <c r="BP26" s="48"/>
      <c r="BQ26" s="48"/>
      <c r="BR26" s="48"/>
      <c r="BS26" s="48"/>
      <c r="BT26" s="48"/>
      <c r="BU26" s="48"/>
    </row>
    <row r="27" spans="1:73" s="13" customFormat="1" ht="24" customHeight="1" x14ac:dyDescent="0.3">
      <c r="A27" s="37"/>
      <c r="B27" s="36"/>
      <c r="C27" s="38"/>
      <c r="D27" s="36"/>
      <c r="E27" s="39"/>
      <c r="F27" s="40"/>
      <c r="G27" s="38"/>
      <c r="H27" s="43"/>
      <c r="I27" s="20"/>
      <c r="J27" s="15" t="str">
        <f t="shared" si="15"/>
        <v/>
      </c>
      <c r="K27" s="16">
        <f t="shared" si="16"/>
        <v>0.5</v>
      </c>
      <c r="L27" s="17">
        <f t="shared" si="17"/>
        <v>7.5</v>
      </c>
      <c r="M27" s="28">
        <f t="shared" si="18"/>
        <v>7.5</v>
      </c>
      <c r="N27" s="18">
        <f t="shared" si="19"/>
        <v>-7.5</v>
      </c>
      <c r="O27" s="32">
        <f t="shared" si="20"/>
        <v>-7.5</v>
      </c>
      <c r="P27" s="19"/>
      <c r="V27" s="78"/>
      <c r="W27" s="78"/>
      <c r="X27" s="78"/>
      <c r="Y27" s="78"/>
      <c r="Z27" s="78"/>
      <c r="AA27" s="78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8"/>
      <c r="AU27" s="78"/>
      <c r="AV27" s="78"/>
      <c r="AW27" s="111"/>
      <c r="AX27" s="48"/>
      <c r="AY27" s="48"/>
      <c r="AZ27" s="48"/>
      <c r="BA27" s="107" t="e">
        <f t="shared" si="0"/>
        <v>#NUM!</v>
      </c>
      <c r="BB27" s="112">
        <f t="shared" si="1"/>
        <v>0</v>
      </c>
      <c r="BC27" s="112">
        <f t="shared" si="2"/>
        <v>600</v>
      </c>
      <c r="BD27" s="112">
        <f t="shared" si="3"/>
        <v>0</v>
      </c>
      <c r="BE27" s="48"/>
      <c r="BF27" s="48"/>
      <c r="BG27" s="113"/>
      <c r="BH27" s="113"/>
      <c r="BI27" s="113"/>
      <c r="BJ27" s="113"/>
      <c r="BK27" s="51"/>
      <c r="BL27" s="80"/>
      <c r="BM27" s="80"/>
      <c r="BN27" s="80"/>
      <c r="BO27" s="48"/>
      <c r="BP27" s="48"/>
      <c r="BQ27" s="48"/>
      <c r="BR27" s="48"/>
      <c r="BS27" s="48"/>
      <c r="BT27" s="48"/>
      <c r="BU27" s="48"/>
    </row>
    <row r="28" spans="1:73" s="13" customFormat="1" ht="24" customHeight="1" x14ac:dyDescent="0.3">
      <c r="A28" s="37"/>
      <c r="B28" s="36"/>
      <c r="C28" s="38"/>
      <c r="D28" s="36"/>
      <c r="E28" s="39"/>
      <c r="F28" s="40"/>
      <c r="G28" s="38"/>
      <c r="H28" s="43"/>
      <c r="I28" s="20"/>
      <c r="J28" s="15" t="str">
        <f t="shared" si="15"/>
        <v/>
      </c>
      <c r="K28" s="16">
        <f t="shared" si="16"/>
        <v>0.5</v>
      </c>
      <c r="L28" s="17">
        <f t="shared" si="17"/>
        <v>7.5</v>
      </c>
      <c r="M28" s="28">
        <f t="shared" si="18"/>
        <v>7.5</v>
      </c>
      <c r="N28" s="18">
        <f t="shared" si="19"/>
        <v>-7.5</v>
      </c>
      <c r="O28" s="32">
        <f t="shared" si="20"/>
        <v>-7.5</v>
      </c>
      <c r="P28" s="19"/>
      <c r="U28" s="78"/>
      <c r="V28" s="78"/>
      <c r="W28" s="78"/>
      <c r="X28" s="78"/>
      <c r="Y28" s="78"/>
      <c r="Z28" s="78"/>
      <c r="AA28" s="78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8"/>
      <c r="AU28" s="78"/>
      <c r="AV28" s="78"/>
      <c r="AW28" s="111"/>
      <c r="AX28" s="48"/>
      <c r="AY28" s="48"/>
      <c r="AZ28" s="48"/>
      <c r="BA28" s="107" t="e">
        <f t="shared" si="0"/>
        <v>#NUM!</v>
      </c>
      <c r="BB28" s="112">
        <f t="shared" si="1"/>
        <v>0</v>
      </c>
      <c r="BC28" s="112">
        <f t="shared" si="2"/>
        <v>600</v>
      </c>
      <c r="BD28" s="112">
        <f t="shared" si="3"/>
        <v>0</v>
      </c>
      <c r="BE28" s="48"/>
      <c r="BF28" s="48"/>
      <c r="BG28" s="113"/>
      <c r="BH28" s="113"/>
      <c r="BI28" s="113"/>
      <c r="BJ28" s="113"/>
      <c r="BK28" s="51"/>
      <c r="BL28" s="80"/>
      <c r="BM28" s="80"/>
      <c r="BN28" s="80"/>
      <c r="BO28" s="48"/>
      <c r="BP28" s="48"/>
      <c r="BQ28" s="48"/>
      <c r="BR28" s="48"/>
      <c r="BS28" s="48"/>
      <c r="BT28" s="48"/>
      <c r="BU28" s="48"/>
    </row>
    <row r="29" spans="1:73" s="13" customFormat="1" ht="24" customHeight="1" x14ac:dyDescent="0.3">
      <c r="A29" s="37"/>
      <c r="B29" s="36"/>
      <c r="C29" s="38"/>
      <c r="D29" s="36"/>
      <c r="E29" s="39"/>
      <c r="F29" s="40"/>
      <c r="G29" s="38"/>
      <c r="H29" s="43"/>
      <c r="I29" s="20"/>
      <c r="J29" s="15" t="str">
        <f t="shared" si="15"/>
        <v/>
      </c>
      <c r="K29" s="16">
        <f t="shared" si="16"/>
        <v>0.5</v>
      </c>
      <c r="L29" s="17">
        <f t="shared" si="17"/>
        <v>7.5</v>
      </c>
      <c r="M29" s="28">
        <f t="shared" si="18"/>
        <v>7.5</v>
      </c>
      <c r="N29" s="18">
        <f t="shared" si="19"/>
        <v>-7.5</v>
      </c>
      <c r="O29" s="32">
        <f t="shared" si="20"/>
        <v>-7.5</v>
      </c>
      <c r="P29" s="19"/>
      <c r="U29" s="78"/>
      <c r="V29" s="78"/>
      <c r="W29" s="78"/>
      <c r="X29" s="78"/>
      <c r="Y29" s="78"/>
      <c r="Z29" s="78"/>
      <c r="AA29" s="78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8"/>
      <c r="AU29" s="78"/>
      <c r="AV29" s="78"/>
      <c r="AW29" s="111"/>
      <c r="AX29" s="48"/>
      <c r="AY29" s="48"/>
      <c r="AZ29" s="48"/>
      <c r="BA29" s="107" t="e">
        <f t="shared" si="0"/>
        <v>#NUM!</v>
      </c>
      <c r="BB29" s="112">
        <f t="shared" si="1"/>
        <v>0</v>
      </c>
      <c r="BC29" s="112">
        <f t="shared" si="2"/>
        <v>600</v>
      </c>
      <c r="BD29" s="112">
        <f t="shared" si="3"/>
        <v>0</v>
      </c>
      <c r="BE29" s="48"/>
      <c r="BF29" s="48"/>
      <c r="BG29" s="113"/>
      <c r="BH29" s="113"/>
      <c r="BI29" s="113"/>
      <c r="BJ29" s="113"/>
      <c r="BK29" s="51"/>
      <c r="BL29" s="80"/>
      <c r="BM29" s="80"/>
      <c r="BN29" s="80"/>
      <c r="BO29" s="48"/>
      <c r="BP29" s="48"/>
      <c r="BQ29" s="48"/>
      <c r="BR29" s="48"/>
      <c r="BS29" s="48"/>
      <c r="BT29" s="48"/>
      <c r="BU29" s="48"/>
    </row>
    <row r="30" spans="1:73" s="13" customFormat="1" ht="24" customHeight="1" x14ac:dyDescent="0.3">
      <c r="A30" s="37"/>
      <c r="B30" s="36"/>
      <c r="C30" s="38"/>
      <c r="D30" s="36"/>
      <c r="E30" s="39"/>
      <c r="F30" s="40"/>
      <c r="G30" s="38"/>
      <c r="H30" s="43"/>
      <c r="I30" s="20"/>
      <c r="J30" s="15" t="str">
        <f t="shared" si="15"/>
        <v/>
      </c>
      <c r="K30" s="16">
        <f t="shared" si="16"/>
        <v>0.5</v>
      </c>
      <c r="L30" s="17">
        <f t="shared" si="17"/>
        <v>7.5</v>
      </c>
      <c r="M30" s="28">
        <f t="shared" si="18"/>
        <v>7.5</v>
      </c>
      <c r="N30" s="18">
        <f t="shared" si="19"/>
        <v>-7.5</v>
      </c>
      <c r="O30" s="32">
        <f t="shared" si="20"/>
        <v>-7.5</v>
      </c>
      <c r="P30" s="19"/>
      <c r="U30" s="78"/>
      <c r="V30" s="78"/>
      <c r="W30" s="78"/>
      <c r="X30" s="78"/>
      <c r="Y30" s="78"/>
      <c r="Z30" s="78"/>
      <c r="AA30" s="78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8"/>
      <c r="AU30" s="78"/>
      <c r="AV30" s="78"/>
      <c r="AW30" s="111"/>
      <c r="AX30" s="48"/>
      <c r="AY30" s="48"/>
      <c r="AZ30" s="48"/>
      <c r="BA30" s="107" t="e">
        <f t="shared" si="0"/>
        <v>#NUM!</v>
      </c>
      <c r="BB30" s="112">
        <f t="shared" si="1"/>
        <v>0</v>
      </c>
      <c r="BC30" s="112">
        <f t="shared" si="2"/>
        <v>600</v>
      </c>
      <c r="BD30" s="112">
        <f t="shared" si="3"/>
        <v>0</v>
      </c>
      <c r="BE30" s="48"/>
      <c r="BF30" s="48"/>
      <c r="BG30" s="113"/>
      <c r="BH30" s="113"/>
      <c r="BI30" s="113"/>
      <c r="BJ30" s="113"/>
      <c r="BK30" s="51"/>
      <c r="BL30" s="80"/>
      <c r="BM30" s="80"/>
      <c r="BN30" s="80"/>
      <c r="BO30" s="48"/>
      <c r="BP30" s="48"/>
      <c r="BQ30" s="48"/>
      <c r="BR30" s="48"/>
      <c r="BS30" s="48"/>
      <c r="BT30" s="48"/>
      <c r="BU30" s="48"/>
    </row>
    <row r="31" spans="1:73" s="13" customFormat="1" ht="24" customHeight="1" x14ac:dyDescent="0.3">
      <c r="A31" s="37"/>
      <c r="B31" s="36"/>
      <c r="C31" s="38"/>
      <c r="D31" s="36"/>
      <c r="E31" s="39"/>
      <c r="F31" s="40"/>
      <c r="G31" s="38"/>
      <c r="H31" s="43"/>
      <c r="I31" s="20"/>
      <c r="J31" s="15" t="str">
        <f t="shared" si="15"/>
        <v/>
      </c>
      <c r="K31" s="16">
        <f t="shared" si="16"/>
        <v>0.5</v>
      </c>
      <c r="L31" s="17">
        <f t="shared" si="17"/>
        <v>7.5</v>
      </c>
      <c r="M31" s="28">
        <f t="shared" si="18"/>
        <v>7.5</v>
      </c>
      <c r="N31" s="18">
        <f t="shared" si="19"/>
        <v>-7.5</v>
      </c>
      <c r="O31" s="32">
        <f t="shared" si="20"/>
        <v>-7.5</v>
      </c>
      <c r="P31" s="19"/>
      <c r="U31" s="78"/>
      <c r="V31" s="78"/>
      <c r="W31" s="78"/>
      <c r="X31" s="78"/>
      <c r="Y31" s="78"/>
      <c r="Z31" s="78"/>
      <c r="AA31" s="78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8"/>
      <c r="AU31" s="78"/>
      <c r="AV31" s="78"/>
      <c r="AW31" s="111"/>
      <c r="AX31" s="48"/>
      <c r="AY31" s="48"/>
      <c r="AZ31" s="48"/>
      <c r="BA31" s="107" t="e">
        <f t="shared" si="0"/>
        <v>#NUM!</v>
      </c>
      <c r="BB31" s="112">
        <f t="shared" si="1"/>
        <v>0</v>
      </c>
      <c r="BC31" s="112">
        <f t="shared" si="2"/>
        <v>600</v>
      </c>
      <c r="BD31" s="112">
        <f t="shared" si="3"/>
        <v>0</v>
      </c>
      <c r="BE31" s="48"/>
      <c r="BF31" s="48"/>
      <c r="BG31" s="113"/>
      <c r="BH31" s="113"/>
      <c r="BI31" s="113"/>
      <c r="BJ31" s="113"/>
      <c r="BK31" s="51"/>
      <c r="BL31" s="80"/>
      <c r="BM31" s="80"/>
      <c r="BN31" s="80"/>
      <c r="BO31" s="48"/>
      <c r="BP31" s="48"/>
      <c r="BQ31" s="48"/>
      <c r="BR31" s="48"/>
      <c r="BS31" s="48"/>
      <c r="BT31" s="48"/>
      <c r="BU31" s="48"/>
    </row>
    <row r="32" spans="1:73" s="13" customFormat="1" ht="24" customHeight="1" x14ac:dyDescent="0.3">
      <c r="A32" s="37"/>
      <c r="B32" s="36"/>
      <c r="C32" s="38"/>
      <c r="D32" s="36"/>
      <c r="E32" s="39"/>
      <c r="F32" s="40"/>
      <c r="G32" s="38"/>
      <c r="H32" s="43"/>
      <c r="I32" s="20"/>
      <c r="J32" s="15" t="str">
        <f t="shared" si="15"/>
        <v/>
      </c>
      <c r="K32" s="16">
        <f t="shared" si="16"/>
        <v>0.5</v>
      </c>
      <c r="L32" s="17">
        <f t="shared" si="17"/>
        <v>7.5</v>
      </c>
      <c r="M32" s="28">
        <f t="shared" si="18"/>
        <v>7.5</v>
      </c>
      <c r="N32" s="18">
        <f t="shared" si="19"/>
        <v>-7.5</v>
      </c>
      <c r="O32" s="32">
        <f t="shared" si="20"/>
        <v>-7.5</v>
      </c>
      <c r="P32" s="19"/>
      <c r="U32" s="78"/>
      <c r="V32" s="78"/>
      <c r="W32" s="78"/>
      <c r="X32" s="78"/>
      <c r="Y32" s="78"/>
      <c r="Z32" s="78"/>
      <c r="AA32" s="78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8"/>
      <c r="AU32" s="78"/>
      <c r="AV32" s="78"/>
      <c r="AW32" s="111"/>
      <c r="AX32" s="48"/>
      <c r="AY32" s="48"/>
      <c r="AZ32" s="48"/>
      <c r="BA32" s="107" t="e">
        <f t="shared" si="0"/>
        <v>#NUM!</v>
      </c>
      <c r="BB32" s="112">
        <f t="shared" si="1"/>
        <v>0</v>
      </c>
      <c r="BC32" s="112">
        <f t="shared" si="2"/>
        <v>600</v>
      </c>
      <c r="BD32" s="112">
        <f t="shared" si="3"/>
        <v>0</v>
      </c>
      <c r="BE32" s="48"/>
      <c r="BF32" s="48"/>
      <c r="BG32" s="113"/>
      <c r="BH32" s="113"/>
      <c r="BI32" s="113"/>
      <c r="BJ32" s="113"/>
      <c r="BK32" s="51"/>
      <c r="BL32" s="80"/>
      <c r="BM32" s="80"/>
      <c r="BN32" s="80"/>
      <c r="BO32" s="48"/>
      <c r="BP32" s="48"/>
      <c r="BQ32" s="48"/>
      <c r="BR32" s="48"/>
      <c r="BS32" s="48"/>
      <c r="BT32" s="48"/>
      <c r="BU32" s="48"/>
    </row>
    <row r="33" spans="1:73" s="13" customFormat="1" ht="24" customHeight="1" x14ac:dyDescent="0.3">
      <c r="A33" s="37"/>
      <c r="B33" s="36"/>
      <c r="C33" s="38"/>
      <c r="D33" s="36"/>
      <c r="E33" s="39"/>
      <c r="F33" s="40"/>
      <c r="G33" s="38"/>
      <c r="H33" s="43"/>
      <c r="I33" s="20"/>
      <c r="J33" s="15" t="str">
        <f t="shared" si="15"/>
        <v/>
      </c>
      <c r="K33" s="16">
        <f t="shared" si="16"/>
        <v>0.5</v>
      </c>
      <c r="L33" s="17">
        <f t="shared" si="17"/>
        <v>7.5</v>
      </c>
      <c r="M33" s="28">
        <f t="shared" si="18"/>
        <v>7.5</v>
      </c>
      <c r="N33" s="18">
        <f t="shared" si="19"/>
        <v>-7.5</v>
      </c>
      <c r="O33" s="32">
        <f t="shared" si="20"/>
        <v>-7.5</v>
      </c>
      <c r="P33" s="19"/>
      <c r="U33" s="78"/>
      <c r="V33" s="78"/>
      <c r="W33" s="78"/>
      <c r="X33" s="78"/>
      <c r="Y33" s="78"/>
      <c r="Z33" s="78"/>
      <c r="AA33" s="78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8"/>
      <c r="AU33" s="78"/>
      <c r="AV33" s="78"/>
      <c r="AW33" s="111"/>
      <c r="AX33" s="48"/>
      <c r="AY33" s="48"/>
      <c r="AZ33" s="48"/>
      <c r="BA33" s="107" t="e">
        <f t="shared" si="0"/>
        <v>#NUM!</v>
      </c>
      <c r="BB33" s="112">
        <f t="shared" si="1"/>
        <v>0</v>
      </c>
      <c r="BC33" s="112">
        <f t="shared" si="2"/>
        <v>600</v>
      </c>
      <c r="BD33" s="112">
        <f t="shared" si="3"/>
        <v>0</v>
      </c>
      <c r="BE33" s="48"/>
      <c r="BF33" s="48"/>
      <c r="BG33" s="113"/>
      <c r="BH33" s="113"/>
      <c r="BI33" s="113"/>
      <c r="BJ33" s="113"/>
      <c r="BK33" s="51"/>
      <c r="BL33" s="80"/>
      <c r="BM33" s="80"/>
      <c r="BN33" s="80"/>
      <c r="BO33" s="48"/>
      <c r="BP33" s="48"/>
      <c r="BQ33" s="48"/>
      <c r="BR33" s="48"/>
      <c r="BS33" s="48"/>
      <c r="BT33" s="48"/>
      <c r="BU33" s="48"/>
    </row>
    <row r="34" spans="1:73" s="13" customFormat="1" ht="24" customHeight="1" x14ac:dyDescent="0.3">
      <c r="A34" s="37"/>
      <c r="B34" s="36"/>
      <c r="C34" s="38"/>
      <c r="D34" s="36"/>
      <c r="E34" s="39"/>
      <c r="F34" s="40"/>
      <c r="G34" s="38"/>
      <c r="H34" s="43"/>
      <c r="I34" s="20"/>
      <c r="J34" s="15" t="str">
        <f t="shared" si="15"/>
        <v/>
      </c>
      <c r="K34" s="16">
        <f t="shared" si="16"/>
        <v>0.5</v>
      </c>
      <c r="L34" s="17">
        <f t="shared" si="17"/>
        <v>7.5</v>
      </c>
      <c r="M34" s="28">
        <f t="shared" si="18"/>
        <v>7.5</v>
      </c>
      <c r="N34" s="18">
        <f t="shared" si="19"/>
        <v>-7.5</v>
      </c>
      <c r="O34" s="32">
        <f t="shared" si="20"/>
        <v>-7.5</v>
      </c>
      <c r="P34" s="19"/>
      <c r="U34" s="78"/>
      <c r="V34" s="78"/>
      <c r="W34" s="78"/>
      <c r="X34" s="78"/>
      <c r="Y34" s="78"/>
      <c r="Z34" s="78"/>
      <c r="AA34" s="78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8"/>
      <c r="AU34" s="78"/>
      <c r="AV34" s="78"/>
      <c r="AW34" s="111"/>
      <c r="AX34" s="48"/>
      <c r="AY34" s="48"/>
      <c r="AZ34" s="48"/>
      <c r="BA34" s="107" t="e">
        <f t="shared" si="0"/>
        <v>#NUM!</v>
      </c>
      <c r="BB34" s="112">
        <f t="shared" si="1"/>
        <v>0</v>
      </c>
      <c r="BC34" s="112">
        <f t="shared" si="2"/>
        <v>600</v>
      </c>
      <c r="BD34" s="112">
        <f t="shared" si="3"/>
        <v>0</v>
      </c>
      <c r="BE34" s="48"/>
      <c r="BF34" s="48"/>
      <c r="BG34" s="113"/>
      <c r="BH34" s="113"/>
      <c r="BI34" s="113"/>
      <c r="BJ34" s="113"/>
      <c r="BK34" s="51"/>
      <c r="BL34" s="80"/>
      <c r="BM34" s="80"/>
      <c r="BN34" s="80"/>
      <c r="BO34" s="48"/>
      <c r="BP34" s="48"/>
      <c r="BQ34" s="48"/>
      <c r="BR34" s="48"/>
      <c r="BS34" s="48"/>
      <c r="BT34" s="48"/>
      <c r="BU34" s="48"/>
    </row>
    <row r="35" spans="1:73" s="13" customFormat="1" ht="24" customHeight="1" x14ac:dyDescent="0.3">
      <c r="A35" s="37"/>
      <c r="B35" s="36"/>
      <c r="C35" s="38"/>
      <c r="D35" s="36"/>
      <c r="E35" s="39"/>
      <c r="F35" s="40"/>
      <c r="G35" s="38"/>
      <c r="H35" s="43"/>
      <c r="I35" s="20"/>
      <c r="J35" s="15" t="str">
        <f t="shared" si="15"/>
        <v/>
      </c>
      <c r="K35" s="16">
        <f t="shared" si="16"/>
        <v>0.5</v>
      </c>
      <c r="L35" s="17">
        <f t="shared" si="17"/>
        <v>7.5</v>
      </c>
      <c r="M35" s="28">
        <f t="shared" si="18"/>
        <v>7.5</v>
      </c>
      <c r="N35" s="18">
        <f t="shared" si="19"/>
        <v>-7.5</v>
      </c>
      <c r="O35" s="32">
        <f t="shared" si="20"/>
        <v>-7.5</v>
      </c>
      <c r="P35" s="19"/>
      <c r="U35" s="78"/>
      <c r="V35" s="78"/>
      <c r="W35" s="78"/>
      <c r="X35" s="78"/>
      <c r="Y35" s="78"/>
      <c r="Z35" s="78"/>
      <c r="AA35" s="78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8"/>
      <c r="AU35" s="78"/>
      <c r="AV35" s="78"/>
      <c r="AW35" s="111"/>
      <c r="AX35" s="48"/>
      <c r="AY35" s="48"/>
      <c r="AZ35" s="48"/>
      <c r="BA35" s="107" t="e">
        <f t="shared" si="0"/>
        <v>#NUM!</v>
      </c>
      <c r="BB35" s="112">
        <f t="shared" si="1"/>
        <v>0</v>
      </c>
      <c r="BC35" s="112">
        <f t="shared" si="2"/>
        <v>600</v>
      </c>
      <c r="BD35" s="112">
        <f t="shared" si="3"/>
        <v>0</v>
      </c>
      <c r="BE35" s="48"/>
      <c r="BF35" s="48"/>
      <c r="BG35" s="113"/>
      <c r="BH35" s="113"/>
      <c r="BI35" s="113"/>
      <c r="BJ35" s="113"/>
      <c r="BK35" s="51"/>
      <c r="BL35" s="80"/>
      <c r="BM35" s="80"/>
      <c r="BN35" s="80"/>
      <c r="BO35" s="48"/>
      <c r="BP35" s="48"/>
      <c r="BQ35" s="48"/>
      <c r="BR35" s="48"/>
      <c r="BS35" s="48"/>
      <c r="BT35" s="48"/>
      <c r="BU35" s="48"/>
    </row>
    <row r="36" spans="1:73" s="13" customFormat="1" ht="24" customHeight="1" x14ac:dyDescent="0.3">
      <c r="A36" s="37"/>
      <c r="B36" s="36"/>
      <c r="C36" s="38"/>
      <c r="D36" s="36"/>
      <c r="E36" s="39"/>
      <c r="F36" s="40"/>
      <c r="G36" s="38"/>
      <c r="H36" s="43"/>
      <c r="I36" s="20"/>
      <c r="J36" s="15" t="str">
        <f t="shared" si="15"/>
        <v/>
      </c>
      <c r="K36" s="16">
        <f t="shared" si="16"/>
        <v>0.5</v>
      </c>
      <c r="L36" s="17">
        <f t="shared" si="17"/>
        <v>7.5</v>
      </c>
      <c r="M36" s="28">
        <f t="shared" si="18"/>
        <v>7.5</v>
      </c>
      <c r="N36" s="18">
        <f t="shared" si="19"/>
        <v>-7.5</v>
      </c>
      <c r="O36" s="32">
        <f t="shared" si="20"/>
        <v>-7.5</v>
      </c>
      <c r="P36" s="19"/>
      <c r="U36" s="78"/>
      <c r="V36" s="78"/>
      <c r="W36" s="78"/>
      <c r="X36" s="78"/>
      <c r="Y36" s="78"/>
      <c r="Z36" s="78"/>
      <c r="AA36" s="78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8"/>
      <c r="AU36" s="78"/>
      <c r="AV36" s="78"/>
      <c r="AW36" s="111"/>
      <c r="AX36" s="48"/>
      <c r="AY36" s="48"/>
      <c r="AZ36" s="48"/>
      <c r="BA36" s="107" t="e">
        <f t="shared" si="0"/>
        <v>#NUM!</v>
      </c>
      <c r="BB36" s="112">
        <f t="shared" si="1"/>
        <v>0</v>
      </c>
      <c r="BC36" s="112">
        <f t="shared" si="2"/>
        <v>600</v>
      </c>
      <c r="BD36" s="112">
        <f t="shared" si="3"/>
        <v>0</v>
      </c>
      <c r="BE36" s="48"/>
      <c r="BF36" s="48"/>
      <c r="BG36" s="113"/>
      <c r="BH36" s="113"/>
      <c r="BI36" s="113"/>
      <c r="BJ36" s="113"/>
      <c r="BK36" s="51"/>
      <c r="BL36" s="80"/>
      <c r="BM36" s="80"/>
      <c r="BN36" s="80"/>
      <c r="BO36" s="48"/>
      <c r="BP36" s="48"/>
      <c r="BQ36" s="48"/>
      <c r="BR36" s="48"/>
      <c r="BS36" s="48"/>
      <c r="BT36" s="48"/>
      <c r="BU36" s="48"/>
    </row>
    <row r="37" spans="1:73" s="13" customFormat="1" ht="24" customHeight="1" x14ac:dyDescent="0.3">
      <c r="A37" s="37"/>
      <c r="B37" s="36"/>
      <c r="C37" s="38"/>
      <c r="D37" s="36"/>
      <c r="E37" s="39"/>
      <c r="F37" s="40"/>
      <c r="G37" s="38"/>
      <c r="H37" s="43"/>
      <c r="I37" s="20"/>
      <c r="J37" s="15" t="str">
        <f t="shared" si="15"/>
        <v/>
      </c>
      <c r="K37" s="16">
        <f t="shared" si="16"/>
        <v>0.5</v>
      </c>
      <c r="L37" s="17">
        <f t="shared" si="17"/>
        <v>7.5</v>
      </c>
      <c r="M37" s="28">
        <f t="shared" si="18"/>
        <v>7.5</v>
      </c>
      <c r="N37" s="18">
        <f t="shared" si="19"/>
        <v>-7.5</v>
      </c>
      <c r="O37" s="32">
        <f t="shared" si="20"/>
        <v>-7.5</v>
      </c>
      <c r="P37" s="19"/>
      <c r="U37" s="78"/>
      <c r="V37" s="78"/>
      <c r="W37" s="78"/>
      <c r="X37" s="78"/>
      <c r="Y37" s="78"/>
      <c r="Z37" s="78"/>
      <c r="AA37" s="78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8"/>
      <c r="AU37" s="78"/>
      <c r="AV37" s="78"/>
      <c r="AW37" s="111"/>
      <c r="AX37" s="48"/>
      <c r="AY37" s="48"/>
      <c r="AZ37" s="48"/>
      <c r="BA37" s="107" t="e">
        <f t="shared" si="0"/>
        <v>#NUM!</v>
      </c>
      <c r="BB37" s="112">
        <f t="shared" si="1"/>
        <v>0</v>
      </c>
      <c r="BC37" s="112">
        <f t="shared" si="2"/>
        <v>600</v>
      </c>
      <c r="BD37" s="112">
        <f t="shared" si="3"/>
        <v>0</v>
      </c>
      <c r="BE37" s="48"/>
      <c r="BF37" s="48"/>
      <c r="BG37" s="113"/>
      <c r="BH37" s="113"/>
      <c r="BI37" s="113"/>
      <c r="BJ37" s="113"/>
      <c r="BK37" s="51"/>
      <c r="BL37" s="80"/>
      <c r="BM37" s="80"/>
      <c r="BN37" s="80"/>
      <c r="BO37" s="48"/>
      <c r="BP37" s="48"/>
      <c r="BQ37" s="48"/>
      <c r="BR37" s="48"/>
      <c r="BS37" s="48"/>
      <c r="BT37" s="48"/>
      <c r="BU37" s="48"/>
    </row>
    <row r="38" spans="1:73" s="13" customFormat="1" ht="24" customHeight="1" x14ac:dyDescent="0.3">
      <c r="A38" s="37"/>
      <c r="B38" s="36"/>
      <c r="C38" s="38"/>
      <c r="D38" s="36"/>
      <c r="E38" s="39"/>
      <c r="F38" s="40"/>
      <c r="G38" s="38"/>
      <c r="H38" s="43"/>
      <c r="I38" s="20"/>
      <c r="J38" s="15" t="str">
        <f t="shared" si="15"/>
        <v/>
      </c>
      <c r="K38" s="16">
        <f t="shared" si="16"/>
        <v>0.5</v>
      </c>
      <c r="L38" s="17">
        <f t="shared" si="17"/>
        <v>7.5</v>
      </c>
      <c r="M38" s="28">
        <f t="shared" si="18"/>
        <v>7.5</v>
      </c>
      <c r="N38" s="18">
        <f t="shared" si="19"/>
        <v>-7.5</v>
      </c>
      <c r="O38" s="32">
        <f t="shared" si="20"/>
        <v>-7.5</v>
      </c>
      <c r="P38" s="19"/>
      <c r="U38" s="78"/>
      <c r="V38" s="78"/>
      <c r="W38" s="78"/>
      <c r="X38" s="78"/>
      <c r="Y38" s="78"/>
      <c r="Z38" s="78"/>
      <c r="AA38" s="78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8"/>
      <c r="AU38" s="78"/>
      <c r="AV38" s="78"/>
      <c r="AW38" s="111"/>
      <c r="AX38" s="48"/>
      <c r="AY38" s="48"/>
      <c r="AZ38" s="48"/>
      <c r="BA38" s="107" t="e">
        <f t="shared" si="0"/>
        <v>#NUM!</v>
      </c>
      <c r="BB38" s="112">
        <f t="shared" si="1"/>
        <v>0</v>
      </c>
      <c r="BC38" s="112">
        <f t="shared" si="2"/>
        <v>600</v>
      </c>
      <c r="BD38" s="112">
        <f t="shared" si="3"/>
        <v>0</v>
      </c>
      <c r="BE38" s="48"/>
      <c r="BF38" s="48"/>
      <c r="BG38" s="113"/>
      <c r="BH38" s="113"/>
      <c r="BI38" s="113"/>
      <c r="BJ38" s="113"/>
      <c r="BK38" s="51"/>
      <c r="BL38" s="80"/>
      <c r="BM38" s="80"/>
      <c r="BN38" s="80"/>
      <c r="BO38" s="48"/>
      <c r="BP38" s="48"/>
      <c r="BQ38" s="48"/>
      <c r="BR38" s="48"/>
      <c r="BS38" s="48"/>
      <c r="BT38" s="48"/>
      <c r="BU38" s="48"/>
    </row>
    <row r="39" spans="1:73" s="13" customFormat="1" ht="24" customHeight="1" x14ac:dyDescent="0.3">
      <c r="A39" s="37"/>
      <c r="B39" s="36"/>
      <c r="C39" s="38"/>
      <c r="D39" s="36"/>
      <c r="E39" s="39"/>
      <c r="F39" s="40"/>
      <c r="G39" s="38"/>
      <c r="H39" s="43"/>
      <c r="I39" s="20"/>
      <c r="J39" s="15" t="str">
        <f t="shared" si="15"/>
        <v/>
      </c>
      <c r="K39" s="16">
        <f t="shared" si="16"/>
        <v>0.5</v>
      </c>
      <c r="L39" s="17">
        <f t="shared" si="17"/>
        <v>7.5</v>
      </c>
      <c r="M39" s="28">
        <f t="shared" si="18"/>
        <v>7.5</v>
      </c>
      <c r="N39" s="18">
        <f t="shared" si="19"/>
        <v>-7.5</v>
      </c>
      <c r="O39" s="32">
        <f t="shared" si="20"/>
        <v>-7.5</v>
      </c>
      <c r="P39" s="19"/>
      <c r="U39" s="78"/>
      <c r="V39" s="78"/>
      <c r="W39" s="78"/>
      <c r="X39" s="78"/>
      <c r="Y39" s="78"/>
      <c r="Z39" s="78"/>
      <c r="AA39" s="78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8"/>
      <c r="AU39" s="78"/>
      <c r="AV39" s="78"/>
      <c r="AW39" s="111"/>
      <c r="AX39" s="48"/>
      <c r="AY39" s="48"/>
      <c r="AZ39" s="48"/>
      <c r="BA39" s="107" t="e">
        <f t="shared" ref="BA39:BA70" si="21">IF(ISBLANK(A39),BA38,A39)</f>
        <v>#NUM!</v>
      </c>
      <c r="BB39" s="112">
        <f t="shared" ref="BB39:BB70" si="22">IF(ISBLANK(A39),BB38,BB38+M39)</f>
        <v>0</v>
      </c>
      <c r="BC39" s="112">
        <f t="shared" ref="BC39:BC70" si="23">IF(BC38&lt;=600,600,IF(ISBLANK(A39),BC38,BC38+O39))</f>
        <v>600</v>
      </c>
      <c r="BD39" s="112">
        <f t="shared" ref="BD39:BD70" si="24">IF(BD38&gt;=2000,2000,IF(ISBLANK(A39),BD38,BD38+J39))</f>
        <v>0</v>
      </c>
      <c r="BE39" s="48"/>
      <c r="BF39" s="48"/>
      <c r="BG39" s="113"/>
      <c r="BH39" s="113"/>
      <c r="BI39" s="113"/>
      <c r="BJ39" s="113"/>
      <c r="BK39" s="51"/>
      <c r="BL39" s="80"/>
      <c r="BM39" s="80"/>
      <c r="BN39" s="80"/>
      <c r="BO39" s="48"/>
      <c r="BP39" s="48"/>
      <c r="BQ39" s="48"/>
      <c r="BR39" s="48"/>
      <c r="BS39" s="48"/>
      <c r="BT39" s="48"/>
      <c r="BU39" s="48"/>
    </row>
    <row r="40" spans="1:73" s="13" customFormat="1" ht="24" customHeight="1" x14ac:dyDescent="0.3">
      <c r="A40" s="37"/>
      <c r="B40" s="36"/>
      <c r="C40" s="38"/>
      <c r="D40" s="36"/>
      <c r="E40" s="39"/>
      <c r="F40" s="40"/>
      <c r="G40" s="38"/>
      <c r="H40" s="43"/>
      <c r="I40" s="20"/>
      <c r="J40" s="15" t="str">
        <f t="shared" si="15"/>
        <v/>
      </c>
      <c r="K40" s="16">
        <f t="shared" si="16"/>
        <v>0.5</v>
      </c>
      <c r="L40" s="17">
        <f t="shared" si="17"/>
        <v>7.5</v>
      </c>
      <c r="M40" s="28">
        <f t="shared" si="18"/>
        <v>7.5</v>
      </c>
      <c r="N40" s="18">
        <f t="shared" si="19"/>
        <v>-7.5</v>
      </c>
      <c r="O40" s="32">
        <f t="shared" si="20"/>
        <v>-7.5</v>
      </c>
      <c r="P40" s="19"/>
      <c r="U40" s="78"/>
      <c r="V40" s="78"/>
      <c r="W40" s="78"/>
      <c r="X40" s="78"/>
      <c r="Y40" s="78"/>
      <c r="Z40" s="78"/>
      <c r="AA40" s="78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8"/>
      <c r="AU40" s="78"/>
      <c r="AV40" s="78"/>
      <c r="AW40" s="111"/>
      <c r="AX40" s="48"/>
      <c r="AY40" s="48"/>
      <c r="AZ40" s="48"/>
      <c r="BA40" s="107" t="e">
        <f t="shared" si="21"/>
        <v>#NUM!</v>
      </c>
      <c r="BB40" s="112">
        <f t="shared" si="22"/>
        <v>0</v>
      </c>
      <c r="BC40" s="112">
        <f t="shared" si="23"/>
        <v>600</v>
      </c>
      <c r="BD40" s="112">
        <f t="shared" si="24"/>
        <v>0</v>
      </c>
      <c r="BE40" s="48"/>
      <c r="BF40" s="48"/>
      <c r="BG40" s="113"/>
      <c r="BH40" s="113"/>
      <c r="BI40" s="113"/>
      <c r="BJ40" s="113"/>
      <c r="BK40" s="51"/>
      <c r="BL40" s="80"/>
      <c r="BM40" s="80"/>
      <c r="BN40" s="80"/>
      <c r="BO40" s="48"/>
      <c r="BP40" s="48"/>
      <c r="BQ40" s="48"/>
      <c r="BR40" s="48"/>
      <c r="BS40" s="48"/>
      <c r="BT40" s="48"/>
      <c r="BU40" s="48"/>
    </row>
    <row r="41" spans="1:73" s="13" customFormat="1" ht="24" customHeight="1" x14ac:dyDescent="0.3">
      <c r="A41" s="37"/>
      <c r="B41" s="36"/>
      <c r="C41" s="38"/>
      <c r="D41" s="36"/>
      <c r="E41" s="39"/>
      <c r="F41" s="40"/>
      <c r="G41" s="38"/>
      <c r="H41" s="43"/>
      <c r="I41" s="20"/>
      <c r="J41" s="15" t="str">
        <f t="shared" si="15"/>
        <v/>
      </c>
      <c r="K41" s="16">
        <f t="shared" si="16"/>
        <v>0.5</v>
      </c>
      <c r="L41" s="17">
        <f t="shared" si="17"/>
        <v>7.5</v>
      </c>
      <c r="M41" s="28">
        <f t="shared" si="18"/>
        <v>7.5</v>
      </c>
      <c r="N41" s="18">
        <f t="shared" si="19"/>
        <v>-7.5</v>
      </c>
      <c r="O41" s="32">
        <f t="shared" si="20"/>
        <v>-7.5</v>
      </c>
      <c r="P41" s="19"/>
      <c r="U41" s="78"/>
      <c r="V41" s="78"/>
      <c r="W41" s="78"/>
      <c r="X41" s="78"/>
      <c r="Y41" s="78"/>
      <c r="Z41" s="78"/>
      <c r="AA41" s="78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8"/>
      <c r="AU41" s="78"/>
      <c r="AV41" s="78"/>
      <c r="AW41" s="111"/>
      <c r="AX41" s="48"/>
      <c r="AY41" s="48"/>
      <c r="AZ41" s="48"/>
      <c r="BA41" s="107" t="e">
        <f t="shared" si="21"/>
        <v>#NUM!</v>
      </c>
      <c r="BB41" s="112">
        <f t="shared" si="22"/>
        <v>0</v>
      </c>
      <c r="BC41" s="112">
        <f t="shared" si="23"/>
        <v>600</v>
      </c>
      <c r="BD41" s="112">
        <f t="shared" si="24"/>
        <v>0</v>
      </c>
      <c r="BE41" s="48"/>
      <c r="BF41" s="48"/>
      <c r="BG41" s="113"/>
      <c r="BH41" s="113"/>
      <c r="BI41" s="113"/>
      <c r="BJ41" s="113"/>
      <c r="BK41" s="51"/>
      <c r="BL41" s="80"/>
      <c r="BM41" s="80"/>
      <c r="BN41" s="80"/>
      <c r="BO41" s="48"/>
      <c r="BP41" s="48"/>
      <c r="BQ41" s="48"/>
      <c r="BR41" s="48"/>
      <c r="BS41" s="48"/>
      <c r="BT41" s="48"/>
      <c r="BU41" s="48"/>
    </row>
    <row r="42" spans="1:73" s="13" customFormat="1" ht="24" customHeight="1" x14ac:dyDescent="0.3">
      <c r="A42" s="37"/>
      <c r="B42" s="36"/>
      <c r="C42" s="38"/>
      <c r="D42" s="36"/>
      <c r="E42" s="39"/>
      <c r="F42" s="40"/>
      <c r="G42" s="38"/>
      <c r="H42" s="43"/>
      <c r="I42" s="20"/>
      <c r="J42" s="15" t="str">
        <f t="shared" si="15"/>
        <v/>
      </c>
      <c r="K42" s="16">
        <f t="shared" si="16"/>
        <v>0.5</v>
      </c>
      <c r="L42" s="17">
        <f t="shared" si="17"/>
        <v>7.5</v>
      </c>
      <c r="M42" s="28">
        <f t="shared" si="18"/>
        <v>7.5</v>
      </c>
      <c r="N42" s="18">
        <f t="shared" si="19"/>
        <v>-7.5</v>
      </c>
      <c r="O42" s="32">
        <f t="shared" si="20"/>
        <v>-7.5</v>
      </c>
      <c r="P42" s="19"/>
      <c r="U42" s="78"/>
      <c r="V42" s="78"/>
      <c r="W42" s="78"/>
      <c r="X42" s="78"/>
      <c r="Y42" s="78"/>
      <c r="Z42" s="78"/>
      <c r="AA42" s="78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8"/>
      <c r="AU42" s="78"/>
      <c r="AV42" s="78"/>
      <c r="AW42" s="111"/>
      <c r="AX42" s="48"/>
      <c r="AY42" s="48"/>
      <c r="AZ42" s="48"/>
      <c r="BA42" s="107" t="e">
        <f t="shared" si="21"/>
        <v>#NUM!</v>
      </c>
      <c r="BB42" s="112">
        <f t="shared" si="22"/>
        <v>0</v>
      </c>
      <c r="BC42" s="112">
        <f t="shared" si="23"/>
        <v>600</v>
      </c>
      <c r="BD42" s="112">
        <f t="shared" si="24"/>
        <v>0</v>
      </c>
      <c r="BE42" s="48"/>
      <c r="BF42" s="48"/>
      <c r="BG42" s="113"/>
      <c r="BH42" s="113"/>
      <c r="BI42" s="113"/>
      <c r="BJ42" s="113"/>
      <c r="BK42" s="51"/>
      <c r="BL42" s="80"/>
      <c r="BM42" s="80"/>
      <c r="BN42" s="80"/>
      <c r="BO42" s="48"/>
      <c r="BP42" s="48"/>
      <c r="BQ42" s="48"/>
      <c r="BR42" s="48"/>
      <c r="BS42" s="48"/>
      <c r="BT42" s="48"/>
      <c r="BU42" s="48"/>
    </row>
    <row r="43" spans="1:73" s="13" customFormat="1" ht="24" customHeight="1" x14ac:dyDescent="0.3">
      <c r="A43" s="37"/>
      <c r="B43" s="36"/>
      <c r="C43" s="38"/>
      <c r="D43" s="36"/>
      <c r="E43" s="39"/>
      <c r="F43" s="40"/>
      <c r="G43" s="38"/>
      <c r="H43" s="43"/>
      <c r="I43" s="20"/>
      <c r="J43" s="15" t="str">
        <f t="shared" si="15"/>
        <v/>
      </c>
      <c r="K43" s="16">
        <f t="shared" si="16"/>
        <v>0.5</v>
      </c>
      <c r="L43" s="17">
        <f t="shared" si="17"/>
        <v>7.5</v>
      </c>
      <c r="M43" s="28">
        <f t="shared" si="18"/>
        <v>7.5</v>
      </c>
      <c r="N43" s="18">
        <f t="shared" si="19"/>
        <v>-7.5</v>
      </c>
      <c r="O43" s="32">
        <f t="shared" si="20"/>
        <v>-7.5</v>
      </c>
      <c r="P43" s="19"/>
      <c r="U43" s="78"/>
      <c r="V43" s="78"/>
      <c r="W43" s="78"/>
      <c r="X43" s="78"/>
      <c r="Y43" s="78"/>
      <c r="Z43" s="78"/>
      <c r="AA43" s="78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8"/>
      <c r="AU43" s="78"/>
      <c r="AV43" s="78"/>
      <c r="AW43" s="111"/>
      <c r="AX43" s="48"/>
      <c r="AY43" s="48"/>
      <c r="AZ43" s="48"/>
      <c r="BA43" s="107" t="e">
        <f t="shared" si="21"/>
        <v>#NUM!</v>
      </c>
      <c r="BB43" s="112">
        <f t="shared" si="22"/>
        <v>0</v>
      </c>
      <c r="BC43" s="112">
        <f t="shared" si="23"/>
        <v>600</v>
      </c>
      <c r="BD43" s="112">
        <f t="shared" si="24"/>
        <v>0</v>
      </c>
      <c r="BE43" s="48"/>
      <c r="BF43" s="48"/>
      <c r="BG43" s="113"/>
      <c r="BH43" s="113"/>
      <c r="BI43" s="113"/>
      <c r="BJ43" s="113"/>
      <c r="BK43" s="51"/>
      <c r="BL43" s="80"/>
      <c r="BM43" s="80"/>
      <c r="BN43" s="80"/>
      <c r="BO43" s="48"/>
      <c r="BP43" s="48"/>
      <c r="BQ43" s="48"/>
      <c r="BR43" s="48"/>
      <c r="BS43" s="48"/>
      <c r="BT43" s="48"/>
      <c r="BU43" s="48"/>
    </row>
    <row r="44" spans="1:73" s="13" customFormat="1" ht="24" customHeight="1" x14ac:dyDescent="0.3">
      <c r="A44" s="37"/>
      <c r="B44" s="36"/>
      <c r="C44" s="38"/>
      <c r="D44" s="36"/>
      <c r="E44" s="39"/>
      <c r="F44" s="40"/>
      <c r="G44" s="38"/>
      <c r="H44" s="43"/>
      <c r="I44" s="20"/>
      <c r="J44" s="15" t="str">
        <f t="shared" si="15"/>
        <v/>
      </c>
      <c r="K44" s="16">
        <f t="shared" si="16"/>
        <v>0.5</v>
      </c>
      <c r="L44" s="17">
        <f t="shared" si="17"/>
        <v>7.5</v>
      </c>
      <c r="M44" s="28">
        <f t="shared" si="18"/>
        <v>7.5</v>
      </c>
      <c r="N44" s="18">
        <f t="shared" si="19"/>
        <v>-7.5</v>
      </c>
      <c r="O44" s="32">
        <f t="shared" si="20"/>
        <v>-7.5</v>
      </c>
      <c r="P44" s="19"/>
      <c r="U44" s="78"/>
      <c r="V44" s="78"/>
      <c r="W44" s="78"/>
      <c r="X44" s="78"/>
      <c r="Y44" s="78"/>
      <c r="Z44" s="78"/>
      <c r="AA44" s="78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8"/>
      <c r="AU44" s="78"/>
      <c r="AV44" s="78"/>
      <c r="AW44" s="111"/>
      <c r="AX44" s="48"/>
      <c r="AY44" s="48"/>
      <c r="AZ44" s="48"/>
      <c r="BA44" s="107" t="e">
        <f t="shared" si="21"/>
        <v>#NUM!</v>
      </c>
      <c r="BB44" s="112">
        <f t="shared" si="22"/>
        <v>0</v>
      </c>
      <c r="BC44" s="112">
        <f t="shared" si="23"/>
        <v>600</v>
      </c>
      <c r="BD44" s="112">
        <f t="shared" si="24"/>
        <v>0</v>
      </c>
      <c r="BE44" s="48"/>
      <c r="BF44" s="48"/>
      <c r="BG44" s="113"/>
      <c r="BH44" s="113"/>
      <c r="BI44" s="113"/>
      <c r="BJ44" s="113"/>
      <c r="BK44" s="51"/>
      <c r="BL44" s="80"/>
      <c r="BM44" s="80"/>
      <c r="BN44" s="80"/>
      <c r="BO44" s="48"/>
      <c r="BP44" s="48"/>
      <c r="BQ44" s="48"/>
      <c r="BR44" s="48"/>
      <c r="BS44" s="48"/>
      <c r="BT44" s="48"/>
      <c r="BU44" s="48"/>
    </row>
    <row r="45" spans="1:73" s="13" customFormat="1" ht="24" customHeight="1" x14ac:dyDescent="0.3">
      <c r="A45" s="37"/>
      <c r="B45" s="36"/>
      <c r="C45" s="38"/>
      <c r="D45" s="36"/>
      <c r="E45" s="39"/>
      <c r="F45" s="40"/>
      <c r="G45" s="38"/>
      <c r="H45" s="43"/>
      <c r="I45" s="20"/>
      <c r="J45" s="15" t="str">
        <f t="shared" si="15"/>
        <v/>
      </c>
      <c r="K45" s="16">
        <f t="shared" si="16"/>
        <v>0.5</v>
      </c>
      <c r="L45" s="17">
        <f t="shared" si="17"/>
        <v>7.5</v>
      </c>
      <c r="M45" s="28">
        <f t="shared" si="18"/>
        <v>7.5</v>
      </c>
      <c r="N45" s="18">
        <f t="shared" si="19"/>
        <v>-7.5</v>
      </c>
      <c r="O45" s="32">
        <f t="shared" si="20"/>
        <v>-7.5</v>
      </c>
      <c r="P45" s="19"/>
      <c r="U45" s="78"/>
      <c r="V45" s="78"/>
      <c r="W45" s="78"/>
      <c r="X45" s="78"/>
      <c r="Y45" s="78"/>
      <c r="Z45" s="78"/>
      <c r="AA45" s="78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8"/>
      <c r="AU45" s="78"/>
      <c r="AV45" s="78"/>
      <c r="AW45" s="111"/>
      <c r="AX45" s="48"/>
      <c r="AY45" s="48"/>
      <c r="AZ45" s="48"/>
      <c r="BA45" s="107" t="e">
        <f t="shared" si="21"/>
        <v>#NUM!</v>
      </c>
      <c r="BB45" s="112">
        <f t="shared" si="22"/>
        <v>0</v>
      </c>
      <c r="BC45" s="112">
        <f t="shared" si="23"/>
        <v>600</v>
      </c>
      <c r="BD45" s="112">
        <f t="shared" si="24"/>
        <v>0</v>
      </c>
      <c r="BE45" s="48"/>
      <c r="BF45" s="48"/>
      <c r="BG45" s="113"/>
      <c r="BH45" s="113"/>
      <c r="BI45" s="113"/>
      <c r="BJ45" s="113"/>
      <c r="BK45" s="51"/>
      <c r="BL45" s="80"/>
      <c r="BM45" s="80"/>
      <c r="BN45" s="80"/>
      <c r="BO45" s="48"/>
      <c r="BP45" s="48"/>
      <c r="BQ45" s="48"/>
      <c r="BR45" s="48"/>
      <c r="BS45" s="48"/>
      <c r="BT45" s="48"/>
      <c r="BU45" s="48"/>
    </row>
    <row r="46" spans="1:73" s="13" customFormat="1" ht="24" customHeight="1" x14ac:dyDescent="0.3">
      <c r="A46" s="37"/>
      <c r="B46" s="36"/>
      <c r="C46" s="38"/>
      <c r="D46" s="36"/>
      <c r="E46" s="39"/>
      <c r="F46" s="40"/>
      <c r="G46" s="38"/>
      <c r="H46" s="43"/>
      <c r="I46" s="20"/>
      <c r="J46" s="15" t="str">
        <f t="shared" si="15"/>
        <v/>
      </c>
      <c r="K46" s="16">
        <f t="shared" si="16"/>
        <v>0.5</v>
      </c>
      <c r="L46" s="17">
        <f t="shared" si="17"/>
        <v>7.5</v>
      </c>
      <c r="M46" s="28">
        <f t="shared" si="18"/>
        <v>7.5</v>
      </c>
      <c r="N46" s="18">
        <f t="shared" si="19"/>
        <v>-7.5</v>
      </c>
      <c r="O46" s="32">
        <f t="shared" si="20"/>
        <v>-7.5</v>
      </c>
      <c r="P46" s="19"/>
      <c r="U46" s="78"/>
      <c r="V46" s="78"/>
      <c r="W46" s="78"/>
      <c r="X46" s="78"/>
      <c r="Y46" s="78"/>
      <c r="Z46" s="78"/>
      <c r="AA46" s="78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8"/>
      <c r="AU46" s="78"/>
      <c r="AV46" s="78"/>
      <c r="AW46" s="111"/>
      <c r="AX46" s="48"/>
      <c r="AY46" s="48"/>
      <c r="AZ46" s="48"/>
      <c r="BA46" s="107" t="e">
        <f t="shared" si="21"/>
        <v>#NUM!</v>
      </c>
      <c r="BB46" s="112">
        <f t="shared" si="22"/>
        <v>0</v>
      </c>
      <c r="BC46" s="112">
        <f t="shared" si="23"/>
        <v>600</v>
      </c>
      <c r="BD46" s="112">
        <f t="shared" si="24"/>
        <v>0</v>
      </c>
      <c r="BE46" s="48"/>
      <c r="BF46" s="48"/>
      <c r="BG46" s="113"/>
      <c r="BH46" s="113"/>
      <c r="BI46" s="113"/>
      <c r="BJ46" s="113"/>
      <c r="BK46" s="51"/>
      <c r="BL46" s="80"/>
      <c r="BM46" s="80"/>
      <c r="BN46" s="80"/>
      <c r="BO46" s="48"/>
      <c r="BP46" s="48"/>
      <c r="BQ46" s="48"/>
      <c r="BR46" s="48"/>
      <c r="BS46" s="48"/>
      <c r="BT46" s="48"/>
      <c r="BU46" s="48"/>
    </row>
    <row r="47" spans="1:73" s="13" customFormat="1" ht="24" customHeight="1" x14ac:dyDescent="0.3">
      <c r="A47" s="53"/>
      <c r="B47" s="36"/>
      <c r="C47" s="38"/>
      <c r="D47" s="36"/>
      <c r="E47" s="39"/>
      <c r="F47" s="40"/>
      <c r="G47" s="38"/>
      <c r="H47" s="43"/>
      <c r="I47" s="20"/>
      <c r="J47" s="15" t="str">
        <f t="shared" si="15"/>
        <v/>
      </c>
      <c r="K47" s="16">
        <f t="shared" si="16"/>
        <v>0.5</v>
      </c>
      <c r="L47" s="17">
        <f t="shared" si="17"/>
        <v>7.5</v>
      </c>
      <c r="M47" s="28">
        <f t="shared" si="18"/>
        <v>7.5</v>
      </c>
      <c r="N47" s="18">
        <f t="shared" si="19"/>
        <v>-7.5</v>
      </c>
      <c r="O47" s="32">
        <f t="shared" si="20"/>
        <v>-7.5</v>
      </c>
      <c r="P47" s="19"/>
      <c r="U47" s="78"/>
      <c r="V47" s="78"/>
      <c r="W47" s="78"/>
      <c r="X47" s="78"/>
      <c r="Y47" s="78"/>
      <c r="Z47" s="78"/>
      <c r="AA47" s="78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8"/>
      <c r="AU47" s="78"/>
      <c r="AV47" s="78"/>
      <c r="AW47" s="111"/>
      <c r="AX47" s="48"/>
      <c r="AY47" s="48"/>
      <c r="AZ47" s="48"/>
      <c r="BA47" s="107" t="e">
        <f t="shared" si="21"/>
        <v>#NUM!</v>
      </c>
      <c r="BB47" s="112">
        <f t="shared" si="22"/>
        <v>0</v>
      </c>
      <c r="BC47" s="112">
        <f t="shared" si="23"/>
        <v>600</v>
      </c>
      <c r="BD47" s="112">
        <f t="shared" si="24"/>
        <v>0</v>
      </c>
      <c r="BE47" s="48"/>
      <c r="BF47" s="48"/>
      <c r="BG47" s="113"/>
      <c r="BH47" s="113"/>
      <c r="BI47" s="113"/>
      <c r="BJ47" s="113"/>
      <c r="BK47" s="51"/>
      <c r="BL47" s="80"/>
      <c r="BM47" s="80"/>
      <c r="BN47" s="80"/>
      <c r="BO47" s="48"/>
      <c r="BP47" s="48"/>
      <c r="BQ47" s="48"/>
      <c r="BR47" s="48"/>
      <c r="BS47" s="48"/>
      <c r="BT47" s="48"/>
      <c r="BU47" s="48"/>
    </row>
    <row r="48" spans="1:73" s="13" customFormat="1" ht="24" customHeight="1" x14ac:dyDescent="0.3">
      <c r="A48" s="52"/>
      <c r="B48" s="54"/>
      <c r="C48" s="55"/>
      <c r="D48" s="54"/>
      <c r="E48" s="52"/>
      <c r="F48" s="56"/>
      <c r="G48" s="55"/>
      <c r="H48" s="43"/>
      <c r="I48" s="20"/>
      <c r="J48" s="15" t="str">
        <f t="shared" si="15"/>
        <v/>
      </c>
      <c r="K48" s="16">
        <f t="shared" si="16"/>
        <v>0.5</v>
      </c>
      <c r="L48" s="17">
        <f t="shared" si="17"/>
        <v>7.5</v>
      </c>
      <c r="M48" s="28">
        <f t="shared" si="18"/>
        <v>7.5</v>
      </c>
      <c r="N48" s="18">
        <f t="shared" si="19"/>
        <v>-7.5</v>
      </c>
      <c r="O48" s="32">
        <f t="shared" si="20"/>
        <v>-7.5</v>
      </c>
      <c r="P48" s="19"/>
      <c r="U48" s="78"/>
      <c r="V48" s="78"/>
      <c r="W48" s="78"/>
      <c r="X48" s="78"/>
      <c r="Y48" s="78"/>
      <c r="Z48" s="78"/>
      <c r="AA48" s="78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8"/>
      <c r="AU48" s="78"/>
      <c r="AV48" s="78"/>
      <c r="AW48" s="111"/>
      <c r="AX48" s="48"/>
      <c r="AY48" s="48"/>
      <c r="AZ48" s="48"/>
      <c r="BA48" s="107" t="e">
        <f t="shared" si="21"/>
        <v>#NUM!</v>
      </c>
      <c r="BB48" s="112">
        <f t="shared" si="22"/>
        <v>0</v>
      </c>
      <c r="BC48" s="112">
        <f t="shared" si="23"/>
        <v>600</v>
      </c>
      <c r="BD48" s="112">
        <f t="shared" si="24"/>
        <v>0</v>
      </c>
      <c r="BE48" s="48"/>
      <c r="BF48" s="48"/>
      <c r="BG48" s="113"/>
      <c r="BH48" s="113"/>
      <c r="BI48" s="113"/>
      <c r="BJ48" s="113"/>
      <c r="BK48" s="51"/>
      <c r="BL48" s="80"/>
      <c r="BM48" s="80"/>
      <c r="BN48" s="80"/>
      <c r="BO48" s="48"/>
      <c r="BP48" s="48"/>
      <c r="BQ48" s="48"/>
      <c r="BR48" s="48"/>
      <c r="BS48" s="48"/>
      <c r="BT48" s="48"/>
      <c r="BU48" s="48"/>
    </row>
    <row r="49" spans="1:73" s="13" customFormat="1" ht="24" customHeight="1" x14ac:dyDescent="0.3">
      <c r="A49" s="53"/>
      <c r="B49" s="36"/>
      <c r="C49" s="38"/>
      <c r="D49" s="36"/>
      <c r="E49" s="39"/>
      <c r="F49" s="40"/>
      <c r="G49" s="38"/>
      <c r="H49" s="43"/>
      <c r="I49" s="20"/>
      <c r="J49" s="15" t="str">
        <f t="shared" si="15"/>
        <v/>
      </c>
      <c r="K49" s="16">
        <f t="shared" si="16"/>
        <v>0.5</v>
      </c>
      <c r="L49" s="17">
        <f t="shared" si="17"/>
        <v>7.5</v>
      </c>
      <c r="M49" s="28">
        <f t="shared" si="18"/>
        <v>7.5</v>
      </c>
      <c r="N49" s="18">
        <f t="shared" si="19"/>
        <v>-7.5</v>
      </c>
      <c r="O49" s="32">
        <f t="shared" si="20"/>
        <v>-7.5</v>
      </c>
      <c r="P49" s="19"/>
      <c r="U49" s="78"/>
      <c r="V49" s="78"/>
      <c r="W49" s="78"/>
      <c r="X49" s="78"/>
      <c r="Y49" s="78"/>
      <c r="Z49" s="78"/>
      <c r="AA49" s="78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8"/>
      <c r="AU49" s="78"/>
      <c r="AV49" s="78"/>
      <c r="AW49" s="111"/>
      <c r="AX49" s="48"/>
      <c r="AY49" s="48"/>
      <c r="AZ49" s="48"/>
      <c r="BA49" s="107" t="e">
        <f t="shared" si="21"/>
        <v>#NUM!</v>
      </c>
      <c r="BB49" s="112">
        <f t="shared" si="22"/>
        <v>0</v>
      </c>
      <c r="BC49" s="112">
        <f t="shared" si="23"/>
        <v>600</v>
      </c>
      <c r="BD49" s="112">
        <f t="shared" si="24"/>
        <v>0</v>
      </c>
      <c r="BE49" s="48"/>
      <c r="BF49" s="48"/>
      <c r="BG49" s="113"/>
      <c r="BH49" s="113"/>
      <c r="BI49" s="113"/>
      <c r="BJ49" s="113"/>
      <c r="BK49" s="51"/>
      <c r="BL49" s="80"/>
      <c r="BM49" s="80"/>
      <c r="BN49" s="80"/>
      <c r="BO49" s="48"/>
      <c r="BP49" s="48"/>
      <c r="BQ49" s="48"/>
      <c r="BR49" s="48"/>
      <c r="BS49" s="48"/>
      <c r="BT49" s="48"/>
      <c r="BU49" s="48"/>
    </row>
    <row r="50" spans="1:73" s="13" customFormat="1" ht="24" customHeight="1" x14ac:dyDescent="0.3">
      <c r="A50" s="52"/>
      <c r="B50" s="36"/>
      <c r="C50" s="38"/>
      <c r="D50" s="36"/>
      <c r="E50" s="39"/>
      <c r="F50" s="40"/>
      <c r="G50" s="38"/>
      <c r="H50" s="43"/>
      <c r="I50" s="20"/>
      <c r="J50" s="15" t="str">
        <f t="shared" si="15"/>
        <v/>
      </c>
      <c r="K50" s="16">
        <f t="shared" si="16"/>
        <v>0.5</v>
      </c>
      <c r="L50" s="17">
        <f t="shared" si="17"/>
        <v>7.5</v>
      </c>
      <c r="M50" s="28">
        <f t="shared" si="18"/>
        <v>7.5</v>
      </c>
      <c r="N50" s="18">
        <f t="shared" si="19"/>
        <v>-7.5</v>
      </c>
      <c r="O50" s="32">
        <f t="shared" si="20"/>
        <v>-7.5</v>
      </c>
      <c r="P50" s="19"/>
      <c r="U50" s="78"/>
      <c r="V50" s="78"/>
      <c r="W50" s="78"/>
      <c r="X50" s="78"/>
      <c r="Y50" s="78"/>
      <c r="Z50" s="78"/>
      <c r="AA50" s="78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8"/>
      <c r="AU50" s="78"/>
      <c r="AV50" s="78"/>
      <c r="AW50" s="111"/>
      <c r="AX50" s="48"/>
      <c r="AY50" s="48"/>
      <c r="AZ50" s="48"/>
      <c r="BA50" s="107" t="e">
        <f t="shared" si="21"/>
        <v>#NUM!</v>
      </c>
      <c r="BB50" s="112">
        <f t="shared" si="22"/>
        <v>0</v>
      </c>
      <c r="BC50" s="112">
        <f t="shared" si="23"/>
        <v>600</v>
      </c>
      <c r="BD50" s="112">
        <f t="shared" si="24"/>
        <v>0</v>
      </c>
      <c r="BE50" s="48"/>
      <c r="BF50" s="48"/>
      <c r="BG50" s="113"/>
      <c r="BH50" s="113"/>
      <c r="BI50" s="113"/>
      <c r="BJ50" s="113"/>
      <c r="BK50" s="51"/>
      <c r="BL50" s="80"/>
      <c r="BM50" s="80"/>
      <c r="BN50" s="80"/>
      <c r="BO50" s="48"/>
      <c r="BP50" s="48"/>
      <c r="BQ50" s="48"/>
      <c r="BR50" s="48"/>
      <c r="BS50" s="48"/>
      <c r="BT50" s="48"/>
      <c r="BU50" s="48"/>
    </row>
    <row r="51" spans="1:73" s="13" customFormat="1" ht="24" customHeight="1" x14ac:dyDescent="0.3">
      <c r="A51" s="52"/>
      <c r="B51" s="36"/>
      <c r="C51" s="38"/>
      <c r="D51" s="36"/>
      <c r="E51" s="39"/>
      <c r="F51" s="40"/>
      <c r="G51" s="38"/>
      <c r="H51" s="43"/>
      <c r="I51" s="20"/>
      <c r="J51" s="15" t="str">
        <f t="shared" si="15"/>
        <v/>
      </c>
      <c r="K51" s="16">
        <f t="shared" si="16"/>
        <v>0.5</v>
      </c>
      <c r="L51" s="17">
        <f t="shared" si="17"/>
        <v>7.5</v>
      </c>
      <c r="M51" s="28">
        <f t="shared" si="18"/>
        <v>7.5</v>
      </c>
      <c r="N51" s="18">
        <f t="shared" si="19"/>
        <v>-7.5</v>
      </c>
      <c r="O51" s="32">
        <f t="shared" si="20"/>
        <v>-7.5</v>
      </c>
      <c r="P51" s="19"/>
      <c r="U51" s="78"/>
      <c r="V51" s="78"/>
      <c r="W51" s="78"/>
      <c r="X51" s="78"/>
      <c r="Y51" s="78"/>
      <c r="Z51" s="78"/>
      <c r="AA51" s="78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8"/>
      <c r="AU51" s="78"/>
      <c r="AV51" s="78"/>
      <c r="AW51" s="111"/>
      <c r="AX51" s="48"/>
      <c r="AY51" s="48"/>
      <c r="AZ51" s="48"/>
      <c r="BA51" s="107" t="e">
        <f t="shared" si="21"/>
        <v>#NUM!</v>
      </c>
      <c r="BB51" s="112">
        <f t="shared" si="22"/>
        <v>0</v>
      </c>
      <c r="BC51" s="112">
        <f t="shared" si="23"/>
        <v>600</v>
      </c>
      <c r="BD51" s="112">
        <f t="shared" si="24"/>
        <v>0</v>
      </c>
      <c r="BE51" s="48"/>
      <c r="BF51" s="48"/>
      <c r="BG51" s="113"/>
      <c r="BH51" s="113"/>
      <c r="BI51" s="113"/>
      <c r="BJ51" s="113"/>
      <c r="BK51" s="51"/>
      <c r="BL51" s="80"/>
      <c r="BM51" s="80"/>
      <c r="BN51" s="80"/>
      <c r="BO51" s="48"/>
      <c r="BP51" s="48"/>
      <c r="BQ51" s="48"/>
      <c r="BR51" s="48"/>
      <c r="BS51" s="48"/>
      <c r="BT51" s="48"/>
      <c r="BU51" s="48"/>
    </row>
    <row r="52" spans="1:73" s="13" customFormat="1" ht="24" customHeight="1" x14ac:dyDescent="0.3">
      <c r="A52" s="52"/>
      <c r="B52" s="36"/>
      <c r="C52" s="38"/>
      <c r="D52" s="36"/>
      <c r="E52" s="39"/>
      <c r="F52" s="40"/>
      <c r="G52" s="38"/>
      <c r="H52" s="43"/>
      <c r="I52" s="20"/>
      <c r="J52" s="15" t="str">
        <f t="shared" si="15"/>
        <v/>
      </c>
      <c r="K52" s="16">
        <f t="shared" si="16"/>
        <v>0.5</v>
      </c>
      <c r="L52" s="17">
        <f t="shared" si="17"/>
        <v>7.5</v>
      </c>
      <c r="M52" s="28">
        <f t="shared" si="18"/>
        <v>7.5</v>
      </c>
      <c r="N52" s="18">
        <f t="shared" si="19"/>
        <v>-7.5</v>
      </c>
      <c r="O52" s="32">
        <f t="shared" si="20"/>
        <v>-7.5</v>
      </c>
      <c r="P52" s="19"/>
      <c r="U52" s="78"/>
      <c r="V52" s="78"/>
      <c r="W52" s="78"/>
      <c r="X52" s="78"/>
      <c r="Y52" s="78"/>
      <c r="Z52" s="78"/>
      <c r="AA52" s="78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8"/>
      <c r="AU52" s="78"/>
      <c r="AV52" s="78"/>
      <c r="AW52" s="111"/>
      <c r="AX52" s="48"/>
      <c r="AY52" s="48"/>
      <c r="AZ52" s="48"/>
      <c r="BA52" s="107" t="e">
        <f t="shared" si="21"/>
        <v>#NUM!</v>
      </c>
      <c r="BB52" s="112">
        <f t="shared" si="22"/>
        <v>0</v>
      </c>
      <c r="BC52" s="112">
        <f t="shared" si="23"/>
        <v>600</v>
      </c>
      <c r="BD52" s="112">
        <f t="shared" si="24"/>
        <v>0</v>
      </c>
      <c r="BE52" s="48"/>
      <c r="BF52" s="48"/>
      <c r="BG52" s="113"/>
      <c r="BH52" s="113"/>
      <c r="BI52" s="113"/>
      <c r="BJ52" s="113"/>
      <c r="BK52" s="51"/>
      <c r="BL52" s="80"/>
      <c r="BM52" s="80"/>
      <c r="BN52" s="80"/>
      <c r="BO52" s="48"/>
      <c r="BP52" s="48"/>
      <c r="BQ52" s="48"/>
      <c r="BR52" s="48"/>
      <c r="BS52" s="48"/>
      <c r="BT52" s="48"/>
      <c r="BU52" s="48"/>
    </row>
    <row r="53" spans="1:73" s="13" customFormat="1" ht="24" customHeight="1" x14ac:dyDescent="0.3">
      <c r="A53" s="52"/>
      <c r="B53" s="36"/>
      <c r="C53" s="38"/>
      <c r="D53" s="36"/>
      <c r="E53" s="39"/>
      <c r="F53" s="40"/>
      <c r="G53" s="38"/>
      <c r="H53" s="43"/>
      <c r="I53" s="20"/>
      <c r="J53" s="15" t="str">
        <f t="shared" si="15"/>
        <v/>
      </c>
      <c r="K53" s="16">
        <f t="shared" si="16"/>
        <v>0.5</v>
      </c>
      <c r="L53" s="17">
        <f t="shared" si="17"/>
        <v>7.5</v>
      </c>
      <c r="M53" s="28">
        <f t="shared" si="18"/>
        <v>7.5</v>
      </c>
      <c r="N53" s="18">
        <f t="shared" si="19"/>
        <v>-7.5</v>
      </c>
      <c r="O53" s="32">
        <f t="shared" si="20"/>
        <v>-7.5</v>
      </c>
      <c r="P53" s="19"/>
      <c r="U53" s="78"/>
      <c r="V53" s="78"/>
      <c r="W53" s="78"/>
      <c r="X53" s="78"/>
      <c r="Y53" s="78"/>
      <c r="Z53" s="78"/>
      <c r="AA53" s="78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8"/>
      <c r="AU53" s="78"/>
      <c r="AV53" s="78"/>
      <c r="AW53" s="111"/>
      <c r="AX53" s="48"/>
      <c r="AY53" s="48"/>
      <c r="AZ53" s="48"/>
      <c r="BA53" s="107" t="e">
        <f t="shared" si="21"/>
        <v>#NUM!</v>
      </c>
      <c r="BB53" s="112">
        <f t="shared" si="22"/>
        <v>0</v>
      </c>
      <c r="BC53" s="112">
        <f t="shared" si="23"/>
        <v>600</v>
      </c>
      <c r="BD53" s="112">
        <f t="shared" si="24"/>
        <v>0</v>
      </c>
      <c r="BE53" s="48"/>
      <c r="BF53" s="48"/>
      <c r="BG53" s="113"/>
      <c r="BH53" s="113"/>
      <c r="BI53" s="113"/>
      <c r="BJ53" s="113"/>
      <c r="BK53" s="51"/>
      <c r="BL53" s="80"/>
      <c r="BM53" s="80"/>
      <c r="BN53" s="80"/>
      <c r="BO53" s="48"/>
      <c r="BP53" s="48"/>
      <c r="BQ53" s="48"/>
      <c r="BR53" s="48"/>
      <c r="BS53" s="48"/>
      <c r="BT53" s="48"/>
      <c r="BU53" s="48"/>
    </row>
    <row r="54" spans="1:73" s="13" customFormat="1" ht="24" customHeight="1" x14ac:dyDescent="0.3">
      <c r="A54" s="52"/>
      <c r="B54" s="36"/>
      <c r="C54" s="38"/>
      <c r="D54" s="36"/>
      <c r="E54" s="39"/>
      <c r="F54" s="40"/>
      <c r="G54" s="38"/>
      <c r="H54" s="43"/>
      <c r="I54" s="20"/>
      <c r="J54" s="15" t="str">
        <f t="shared" si="15"/>
        <v/>
      </c>
      <c r="K54" s="16">
        <f t="shared" si="16"/>
        <v>0.5</v>
      </c>
      <c r="L54" s="17">
        <f t="shared" si="17"/>
        <v>7.5</v>
      </c>
      <c r="M54" s="28">
        <f t="shared" si="18"/>
        <v>7.5</v>
      </c>
      <c r="N54" s="18">
        <f t="shared" si="19"/>
        <v>-7.5</v>
      </c>
      <c r="O54" s="32">
        <f t="shared" si="20"/>
        <v>-7.5</v>
      </c>
      <c r="P54" s="19"/>
      <c r="U54" s="78"/>
      <c r="V54" s="78"/>
      <c r="W54" s="78"/>
      <c r="X54" s="78"/>
      <c r="Y54" s="78"/>
      <c r="Z54" s="78"/>
      <c r="AA54" s="78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8"/>
      <c r="AU54" s="78"/>
      <c r="AV54" s="78"/>
      <c r="AW54" s="111"/>
      <c r="AX54" s="48"/>
      <c r="AY54" s="48"/>
      <c r="AZ54" s="48"/>
      <c r="BA54" s="107" t="e">
        <f t="shared" si="21"/>
        <v>#NUM!</v>
      </c>
      <c r="BB54" s="112">
        <f t="shared" si="22"/>
        <v>0</v>
      </c>
      <c r="BC54" s="112">
        <f t="shared" si="23"/>
        <v>600</v>
      </c>
      <c r="BD54" s="112">
        <f t="shared" si="24"/>
        <v>0</v>
      </c>
      <c r="BE54" s="48"/>
      <c r="BF54" s="48"/>
      <c r="BG54" s="113"/>
      <c r="BH54" s="113"/>
      <c r="BI54" s="113"/>
      <c r="BJ54" s="113"/>
      <c r="BK54" s="51"/>
      <c r="BL54" s="80"/>
      <c r="BM54" s="80"/>
      <c r="BN54" s="80"/>
      <c r="BO54" s="48"/>
      <c r="BP54" s="48"/>
      <c r="BQ54" s="48"/>
      <c r="BR54" s="48"/>
      <c r="BS54" s="48"/>
      <c r="BT54" s="48"/>
      <c r="BU54" s="48"/>
    </row>
    <row r="55" spans="1:73" s="13" customFormat="1" ht="24" customHeight="1" x14ac:dyDescent="0.3">
      <c r="A55" s="52"/>
      <c r="B55" s="36"/>
      <c r="C55" s="38"/>
      <c r="D55" s="36"/>
      <c r="E55" s="39"/>
      <c r="F55" s="40"/>
      <c r="G55" s="38"/>
      <c r="H55" s="43"/>
      <c r="I55" s="20"/>
      <c r="J55" s="15" t="str">
        <f t="shared" si="15"/>
        <v/>
      </c>
      <c r="K55" s="16">
        <f t="shared" si="16"/>
        <v>0.5</v>
      </c>
      <c r="L55" s="17">
        <f t="shared" si="17"/>
        <v>7.5</v>
      </c>
      <c r="M55" s="28">
        <f t="shared" si="18"/>
        <v>7.5</v>
      </c>
      <c r="N55" s="18">
        <f t="shared" si="19"/>
        <v>-7.5</v>
      </c>
      <c r="O55" s="32">
        <f t="shared" si="20"/>
        <v>-7.5</v>
      </c>
      <c r="P55" s="19"/>
      <c r="U55" s="78"/>
      <c r="V55" s="78"/>
      <c r="W55" s="78"/>
      <c r="X55" s="78"/>
      <c r="Y55" s="78"/>
      <c r="Z55" s="78"/>
      <c r="AA55" s="78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8"/>
      <c r="AU55" s="78"/>
      <c r="AV55" s="78"/>
      <c r="AW55" s="111"/>
      <c r="AX55" s="48"/>
      <c r="AY55" s="48"/>
      <c r="AZ55" s="48"/>
      <c r="BA55" s="107" t="e">
        <f t="shared" si="21"/>
        <v>#NUM!</v>
      </c>
      <c r="BB55" s="112">
        <f t="shared" si="22"/>
        <v>0</v>
      </c>
      <c r="BC55" s="112">
        <f t="shared" si="23"/>
        <v>600</v>
      </c>
      <c r="BD55" s="112">
        <f t="shared" si="24"/>
        <v>0</v>
      </c>
      <c r="BE55" s="48"/>
      <c r="BF55" s="48"/>
      <c r="BG55" s="113"/>
      <c r="BH55" s="113"/>
      <c r="BI55" s="113"/>
      <c r="BJ55" s="113"/>
      <c r="BK55" s="51"/>
      <c r="BL55" s="80"/>
      <c r="BM55" s="80"/>
      <c r="BN55" s="80"/>
      <c r="BO55" s="48"/>
      <c r="BP55" s="48"/>
      <c r="BQ55" s="48"/>
      <c r="BR55" s="48"/>
      <c r="BS55" s="48"/>
      <c r="BT55" s="48"/>
      <c r="BU55" s="48"/>
    </row>
    <row r="56" spans="1:73" s="13" customFormat="1" ht="24" customHeight="1" x14ac:dyDescent="0.3">
      <c r="A56" s="52"/>
      <c r="B56" s="54"/>
      <c r="C56" s="55"/>
      <c r="D56" s="54"/>
      <c r="E56" s="52"/>
      <c r="F56" s="56"/>
      <c r="G56" s="55"/>
      <c r="H56" s="43"/>
      <c r="I56" s="20"/>
      <c r="J56" s="15" t="str">
        <f t="shared" si="15"/>
        <v/>
      </c>
      <c r="K56" s="16">
        <f t="shared" si="16"/>
        <v>0.5</v>
      </c>
      <c r="L56" s="17">
        <f t="shared" si="17"/>
        <v>7.5</v>
      </c>
      <c r="M56" s="28">
        <f t="shared" si="18"/>
        <v>7.5</v>
      </c>
      <c r="N56" s="18">
        <f t="shared" si="19"/>
        <v>-7.5</v>
      </c>
      <c r="O56" s="32">
        <f t="shared" si="20"/>
        <v>-7.5</v>
      </c>
      <c r="P56" s="19"/>
      <c r="U56" s="78"/>
      <c r="V56" s="78"/>
      <c r="W56" s="78"/>
      <c r="X56" s="78"/>
      <c r="Y56" s="78"/>
      <c r="Z56" s="78"/>
      <c r="AA56" s="78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8"/>
      <c r="AU56" s="78"/>
      <c r="AV56" s="78"/>
      <c r="AW56" s="111"/>
      <c r="AX56" s="48"/>
      <c r="AY56" s="48"/>
      <c r="AZ56" s="48"/>
      <c r="BA56" s="107" t="e">
        <f t="shared" si="21"/>
        <v>#NUM!</v>
      </c>
      <c r="BB56" s="112">
        <f t="shared" si="22"/>
        <v>0</v>
      </c>
      <c r="BC56" s="112">
        <f t="shared" si="23"/>
        <v>600</v>
      </c>
      <c r="BD56" s="112">
        <f t="shared" si="24"/>
        <v>0</v>
      </c>
      <c r="BE56" s="48"/>
      <c r="BF56" s="48"/>
      <c r="BG56" s="113"/>
      <c r="BH56" s="113"/>
      <c r="BI56" s="113"/>
      <c r="BJ56" s="113"/>
      <c r="BK56" s="51"/>
      <c r="BL56" s="80"/>
      <c r="BM56" s="80"/>
      <c r="BN56" s="80"/>
      <c r="BO56" s="48"/>
      <c r="BP56" s="48"/>
      <c r="BQ56" s="48"/>
      <c r="BR56" s="48"/>
      <c r="BS56" s="48"/>
      <c r="BT56" s="48"/>
      <c r="BU56" s="48"/>
    </row>
    <row r="57" spans="1:73" s="13" customFormat="1" ht="24" customHeight="1" x14ac:dyDescent="0.3">
      <c r="A57" s="53"/>
      <c r="B57" s="36"/>
      <c r="C57" s="38"/>
      <c r="D57" s="36"/>
      <c r="E57" s="39"/>
      <c r="F57" s="40"/>
      <c r="G57" s="38"/>
      <c r="H57" s="43"/>
      <c r="I57" s="20"/>
      <c r="J57" s="15" t="str">
        <f t="shared" si="15"/>
        <v/>
      </c>
      <c r="K57" s="16">
        <f t="shared" si="16"/>
        <v>0.5</v>
      </c>
      <c r="L57" s="17">
        <f t="shared" si="17"/>
        <v>7.5</v>
      </c>
      <c r="M57" s="28">
        <f t="shared" si="18"/>
        <v>7.5</v>
      </c>
      <c r="N57" s="18">
        <f t="shared" si="19"/>
        <v>-7.5</v>
      </c>
      <c r="O57" s="32">
        <f t="shared" si="20"/>
        <v>-7.5</v>
      </c>
      <c r="P57" s="19"/>
      <c r="U57" s="78"/>
      <c r="V57" s="78"/>
      <c r="W57" s="78"/>
      <c r="X57" s="78"/>
      <c r="Y57" s="78"/>
      <c r="Z57" s="78"/>
      <c r="AA57" s="78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8"/>
      <c r="AU57" s="78"/>
      <c r="AV57" s="78"/>
      <c r="AW57" s="111"/>
      <c r="AX57" s="48"/>
      <c r="AY57" s="48"/>
      <c r="AZ57" s="48"/>
      <c r="BA57" s="107" t="e">
        <f t="shared" si="21"/>
        <v>#NUM!</v>
      </c>
      <c r="BB57" s="112">
        <f t="shared" si="22"/>
        <v>0</v>
      </c>
      <c r="BC57" s="112">
        <f t="shared" si="23"/>
        <v>600</v>
      </c>
      <c r="BD57" s="112">
        <f t="shared" si="24"/>
        <v>0</v>
      </c>
      <c r="BE57" s="48"/>
      <c r="BF57" s="48"/>
      <c r="BG57" s="113"/>
      <c r="BH57" s="113"/>
      <c r="BI57" s="113"/>
      <c r="BJ57" s="113"/>
      <c r="BK57" s="51"/>
      <c r="BL57" s="80"/>
      <c r="BM57" s="80"/>
      <c r="BN57" s="80"/>
      <c r="BO57" s="48"/>
      <c r="BP57" s="48"/>
      <c r="BQ57" s="48"/>
      <c r="BR57" s="48"/>
      <c r="BS57" s="48"/>
      <c r="BT57" s="48"/>
      <c r="BU57" s="48"/>
    </row>
    <row r="58" spans="1:73" s="13" customFormat="1" ht="24" customHeight="1" x14ac:dyDescent="0.3">
      <c r="A58" s="52"/>
      <c r="B58" s="36"/>
      <c r="C58" s="38"/>
      <c r="D58" s="36"/>
      <c r="E58" s="39"/>
      <c r="F58" s="40"/>
      <c r="G58" s="38"/>
      <c r="H58" s="43"/>
      <c r="I58" s="20"/>
      <c r="J58" s="15" t="str">
        <f t="shared" si="15"/>
        <v/>
      </c>
      <c r="K58" s="16">
        <f t="shared" si="16"/>
        <v>0.5</v>
      </c>
      <c r="L58" s="17">
        <f t="shared" si="17"/>
        <v>7.5</v>
      </c>
      <c r="M58" s="28">
        <f t="shared" si="18"/>
        <v>7.5</v>
      </c>
      <c r="N58" s="18">
        <f t="shared" si="19"/>
        <v>-7.5</v>
      </c>
      <c r="O58" s="32">
        <f t="shared" si="20"/>
        <v>-7.5</v>
      </c>
      <c r="P58" s="19"/>
      <c r="U58" s="78"/>
      <c r="V58" s="78"/>
      <c r="W58" s="78"/>
      <c r="X58" s="78"/>
      <c r="Y58" s="78"/>
      <c r="Z58" s="78"/>
      <c r="AA58" s="78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8"/>
      <c r="AU58" s="78"/>
      <c r="AV58" s="78"/>
      <c r="AW58" s="111"/>
      <c r="AX58" s="48"/>
      <c r="AY58" s="48"/>
      <c r="AZ58" s="48"/>
      <c r="BA58" s="107" t="e">
        <f t="shared" si="21"/>
        <v>#NUM!</v>
      </c>
      <c r="BB58" s="112">
        <f t="shared" si="22"/>
        <v>0</v>
      </c>
      <c r="BC58" s="112">
        <f t="shared" si="23"/>
        <v>600</v>
      </c>
      <c r="BD58" s="112">
        <f t="shared" si="24"/>
        <v>0</v>
      </c>
      <c r="BE58" s="48"/>
      <c r="BF58" s="48"/>
      <c r="BG58" s="113"/>
      <c r="BH58" s="113"/>
      <c r="BI58" s="113"/>
      <c r="BJ58" s="113"/>
      <c r="BK58" s="51"/>
      <c r="BL58" s="80"/>
      <c r="BM58" s="80"/>
      <c r="BN58" s="80"/>
      <c r="BO58" s="48"/>
      <c r="BP58" s="48"/>
      <c r="BQ58" s="48"/>
      <c r="BR58" s="48"/>
      <c r="BS58" s="48"/>
      <c r="BT58" s="48"/>
      <c r="BU58" s="48"/>
    </row>
    <row r="59" spans="1:73" s="13" customFormat="1" ht="24" customHeight="1" x14ac:dyDescent="0.3">
      <c r="A59" s="52"/>
      <c r="B59" s="36"/>
      <c r="C59" s="38"/>
      <c r="D59" s="36"/>
      <c r="E59" s="39"/>
      <c r="F59" s="40"/>
      <c r="G59" s="38"/>
      <c r="H59" s="43"/>
      <c r="I59" s="20"/>
      <c r="J59" s="15" t="str">
        <f t="shared" si="15"/>
        <v/>
      </c>
      <c r="K59" s="16">
        <f t="shared" si="16"/>
        <v>0.5</v>
      </c>
      <c r="L59" s="17">
        <f t="shared" si="17"/>
        <v>7.5</v>
      </c>
      <c r="M59" s="28">
        <f t="shared" si="18"/>
        <v>7.5</v>
      </c>
      <c r="N59" s="18">
        <f t="shared" si="19"/>
        <v>-7.5</v>
      </c>
      <c r="O59" s="32">
        <f t="shared" si="20"/>
        <v>-7.5</v>
      </c>
      <c r="P59" s="19"/>
      <c r="U59" s="78"/>
      <c r="V59" s="78"/>
      <c r="W59" s="78"/>
      <c r="X59" s="78"/>
      <c r="Y59" s="78"/>
      <c r="Z59" s="78"/>
      <c r="AA59" s="78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8"/>
      <c r="AU59" s="78"/>
      <c r="AV59" s="78"/>
      <c r="AW59" s="111"/>
      <c r="AX59" s="48"/>
      <c r="AY59" s="48"/>
      <c r="AZ59" s="48"/>
      <c r="BA59" s="107" t="e">
        <f t="shared" si="21"/>
        <v>#NUM!</v>
      </c>
      <c r="BB59" s="112">
        <f t="shared" si="22"/>
        <v>0</v>
      </c>
      <c r="BC59" s="112">
        <f t="shared" si="23"/>
        <v>600</v>
      </c>
      <c r="BD59" s="112">
        <f t="shared" si="24"/>
        <v>0</v>
      </c>
      <c r="BE59" s="48"/>
      <c r="BF59" s="48"/>
      <c r="BG59" s="113"/>
      <c r="BH59" s="113"/>
      <c r="BI59" s="113"/>
      <c r="BJ59" s="113"/>
      <c r="BK59" s="51"/>
      <c r="BL59" s="80"/>
      <c r="BM59" s="80"/>
      <c r="BN59" s="80"/>
      <c r="BO59" s="48"/>
      <c r="BP59" s="48"/>
      <c r="BQ59" s="48"/>
      <c r="BR59" s="48"/>
      <c r="BS59" s="48"/>
      <c r="BT59" s="48"/>
      <c r="BU59" s="48"/>
    </row>
    <row r="60" spans="1:73" s="13" customFormat="1" ht="24" customHeight="1" x14ac:dyDescent="0.3">
      <c r="A60" s="52"/>
      <c r="B60" s="36"/>
      <c r="C60" s="38"/>
      <c r="D60" s="36"/>
      <c r="E60" s="39"/>
      <c r="F60" s="40"/>
      <c r="G60" s="38"/>
      <c r="H60" s="43"/>
      <c r="I60" s="20"/>
      <c r="J60" s="15" t="str">
        <f t="shared" si="15"/>
        <v/>
      </c>
      <c r="K60" s="16">
        <f t="shared" si="16"/>
        <v>0.5</v>
      </c>
      <c r="L60" s="17">
        <f t="shared" si="17"/>
        <v>7.5</v>
      </c>
      <c r="M60" s="28">
        <f t="shared" si="18"/>
        <v>7.5</v>
      </c>
      <c r="N60" s="18">
        <f t="shared" si="19"/>
        <v>-7.5</v>
      </c>
      <c r="O60" s="32">
        <f t="shared" si="20"/>
        <v>-7.5</v>
      </c>
      <c r="P60" s="19"/>
      <c r="U60" s="78"/>
      <c r="V60" s="78"/>
      <c r="W60" s="78"/>
      <c r="X60" s="78"/>
      <c r="Y60" s="78"/>
      <c r="Z60" s="78"/>
      <c r="AA60" s="78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8"/>
      <c r="AU60" s="78"/>
      <c r="AV60" s="78"/>
      <c r="AW60" s="111"/>
      <c r="AX60" s="48"/>
      <c r="AY60" s="48"/>
      <c r="AZ60" s="48"/>
      <c r="BA60" s="107" t="e">
        <f t="shared" si="21"/>
        <v>#NUM!</v>
      </c>
      <c r="BB60" s="112">
        <f t="shared" si="22"/>
        <v>0</v>
      </c>
      <c r="BC60" s="112">
        <f t="shared" si="23"/>
        <v>600</v>
      </c>
      <c r="BD60" s="112">
        <f t="shared" si="24"/>
        <v>0</v>
      </c>
      <c r="BE60" s="48"/>
      <c r="BF60" s="48"/>
      <c r="BG60" s="113"/>
      <c r="BH60" s="113"/>
      <c r="BI60" s="113"/>
      <c r="BJ60" s="113"/>
      <c r="BK60" s="51"/>
      <c r="BL60" s="80"/>
      <c r="BM60" s="80"/>
      <c r="BN60" s="80"/>
      <c r="BO60" s="48"/>
      <c r="BP60" s="48"/>
      <c r="BQ60" s="48"/>
      <c r="BR60" s="48"/>
      <c r="BS60" s="48"/>
      <c r="BT60" s="48"/>
      <c r="BU60" s="48"/>
    </row>
    <row r="61" spans="1:73" s="13" customFormat="1" ht="24" customHeight="1" x14ac:dyDescent="0.3">
      <c r="A61" s="52"/>
      <c r="B61" s="36"/>
      <c r="C61" s="38"/>
      <c r="D61" s="36"/>
      <c r="E61" s="39"/>
      <c r="F61" s="40"/>
      <c r="G61" s="38"/>
      <c r="H61" s="43"/>
      <c r="I61" s="20"/>
      <c r="J61" s="15" t="str">
        <f t="shared" si="15"/>
        <v/>
      </c>
      <c r="K61" s="16">
        <f t="shared" si="16"/>
        <v>0.5</v>
      </c>
      <c r="L61" s="17">
        <f t="shared" si="17"/>
        <v>7.5</v>
      </c>
      <c r="M61" s="28">
        <f t="shared" si="18"/>
        <v>7.5</v>
      </c>
      <c r="N61" s="18">
        <f t="shared" si="19"/>
        <v>-7.5</v>
      </c>
      <c r="O61" s="32">
        <f t="shared" si="20"/>
        <v>-7.5</v>
      </c>
      <c r="P61" s="19"/>
      <c r="U61" s="78"/>
      <c r="V61" s="78"/>
      <c r="W61" s="78"/>
      <c r="X61" s="78"/>
      <c r="Y61" s="78"/>
      <c r="Z61" s="78"/>
      <c r="AA61" s="78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8"/>
      <c r="AU61" s="78"/>
      <c r="AV61" s="78"/>
      <c r="AW61" s="111"/>
      <c r="AX61" s="48"/>
      <c r="AY61" s="48"/>
      <c r="AZ61" s="48"/>
      <c r="BA61" s="107" t="e">
        <f t="shared" si="21"/>
        <v>#NUM!</v>
      </c>
      <c r="BB61" s="112">
        <f t="shared" si="22"/>
        <v>0</v>
      </c>
      <c r="BC61" s="112">
        <f t="shared" si="23"/>
        <v>600</v>
      </c>
      <c r="BD61" s="112">
        <f t="shared" si="24"/>
        <v>0</v>
      </c>
      <c r="BE61" s="48"/>
      <c r="BF61" s="48"/>
      <c r="BG61" s="113"/>
      <c r="BH61" s="113"/>
      <c r="BI61" s="113"/>
      <c r="BJ61" s="113"/>
      <c r="BK61" s="51"/>
      <c r="BL61" s="80"/>
      <c r="BM61" s="80"/>
      <c r="BN61" s="80"/>
      <c r="BO61" s="48"/>
      <c r="BP61" s="48"/>
      <c r="BQ61" s="48"/>
      <c r="BR61" s="48"/>
      <c r="BS61" s="48"/>
      <c r="BT61" s="48"/>
      <c r="BU61" s="48"/>
    </row>
    <row r="62" spans="1:73" s="13" customFormat="1" ht="24" customHeight="1" x14ac:dyDescent="0.3">
      <c r="A62" s="52"/>
      <c r="B62" s="36"/>
      <c r="C62" s="38"/>
      <c r="D62" s="36"/>
      <c r="E62" s="39"/>
      <c r="F62" s="40"/>
      <c r="G62" s="38"/>
      <c r="H62" s="43"/>
      <c r="I62" s="20"/>
      <c r="J62" s="15" t="str">
        <f t="shared" si="15"/>
        <v/>
      </c>
      <c r="K62" s="16">
        <f t="shared" si="16"/>
        <v>0.5</v>
      </c>
      <c r="L62" s="17">
        <f t="shared" si="17"/>
        <v>7.5</v>
      </c>
      <c r="M62" s="28">
        <f t="shared" si="18"/>
        <v>7.5</v>
      </c>
      <c r="N62" s="18">
        <f t="shared" si="19"/>
        <v>-7.5</v>
      </c>
      <c r="O62" s="32">
        <f t="shared" si="20"/>
        <v>-7.5</v>
      </c>
      <c r="P62" s="19"/>
      <c r="U62" s="78"/>
      <c r="V62" s="78"/>
      <c r="W62" s="78"/>
      <c r="X62" s="78"/>
      <c r="Y62" s="78"/>
      <c r="Z62" s="78"/>
      <c r="AA62" s="78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8"/>
      <c r="AU62" s="78"/>
      <c r="AV62" s="78"/>
      <c r="AW62" s="111"/>
      <c r="AX62" s="48"/>
      <c r="AY62" s="48"/>
      <c r="AZ62" s="48"/>
      <c r="BA62" s="107" t="e">
        <f t="shared" si="21"/>
        <v>#NUM!</v>
      </c>
      <c r="BB62" s="112">
        <f t="shared" si="22"/>
        <v>0</v>
      </c>
      <c r="BC62" s="112">
        <f t="shared" si="23"/>
        <v>600</v>
      </c>
      <c r="BD62" s="112">
        <f t="shared" si="24"/>
        <v>0</v>
      </c>
      <c r="BE62" s="48"/>
      <c r="BF62" s="48"/>
      <c r="BG62" s="113"/>
      <c r="BH62" s="113"/>
      <c r="BI62" s="113"/>
      <c r="BJ62" s="113"/>
      <c r="BK62" s="51"/>
      <c r="BL62" s="80"/>
      <c r="BM62" s="80"/>
      <c r="BN62" s="80"/>
      <c r="BO62" s="48"/>
      <c r="BP62" s="48"/>
      <c r="BQ62" s="48"/>
      <c r="BR62" s="48"/>
      <c r="BS62" s="48"/>
      <c r="BT62" s="48"/>
      <c r="BU62" s="48"/>
    </row>
    <row r="63" spans="1:73" s="13" customFormat="1" ht="24" customHeight="1" x14ac:dyDescent="0.3">
      <c r="A63" s="52"/>
      <c r="B63" s="36"/>
      <c r="C63" s="38"/>
      <c r="D63" s="36"/>
      <c r="E63" s="39"/>
      <c r="F63" s="40"/>
      <c r="G63" s="38"/>
      <c r="H63" s="43"/>
      <c r="I63" s="20"/>
      <c r="J63" s="15" t="str">
        <f t="shared" si="15"/>
        <v/>
      </c>
      <c r="K63" s="16">
        <f t="shared" si="16"/>
        <v>0.5</v>
      </c>
      <c r="L63" s="17">
        <f t="shared" si="17"/>
        <v>7.5</v>
      </c>
      <c r="M63" s="28">
        <f t="shared" si="18"/>
        <v>7.5</v>
      </c>
      <c r="N63" s="18">
        <f t="shared" si="19"/>
        <v>-7.5</v>
      </c>
      <c r="O63" s="32">
        <f t="shared" si="20"/>
        <v>-7.5</v>
      </c>
      <c r="P63" s="19"/>
      <c r="U63" s="78"/>
      <c r="V63" s="78"/>
      <c r="W63" s="78"/>
      <c r="X63" s="78"/>
      <c r="Y63" s="78"/>
      <c r="Z63" s="78"/>
      <c r="AA63" s="78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8"/>
      <c r="AU63" s="78"/>
      <c r="AV63" s="78"/>
      <c r="AW63" s="111"/>
      <c r="AX63" s="48"/>
      <c r="AY63" s="48"/>
      <c r="AZ63" s="48"/>
      <c r="BA63" s="107" t="e">
        <f t="shared" si="21"/>
        <v>#NUM!</v>
      </c>
      <c r="BB63" s="112">
        <f t="shared" si="22"/>
        <v>0</v>
      </c>
      <c r="BC63" s="112">
        <f t="shared" si="23"/>
        <v>600</v>
      </c>
      <c r="BD63" s="112">
        <f t="shared" si="24"/>
        <v>0</v>
      </c>
      <c r="BE63" s="48"/>
      <c r="BF63" s="48"/>
      <c r="BG63" s="113"/>
      <c r="BH63" s="113"/>
      <c r="BI63" s="113"/>
      <c r="BJ63" s="113"/>
      <c r="BK63" s="51"/>
      <c r="BL63" s="80"/>
      <c r="BM63" s="80"/>
      <c r="BN63" s="80"/>
      <c r="BO63" s="48"/>
      <c r="BP63" s="48"/>
      <c r="BQ63" s="48"/>
      <c r="BR63" s="48"/>
      <c r="BS63" s="48"/>
      <c r="BT63" s="48"/>
      <c r="BU63" s="48"/>
    </row>
    <row r="64" spans="1:73" s="13" customFormat="1" ht="24" customHeight="1" x14ac:dyDescent="0.3">
      <c r="A64" s="39"/>
      <c r="B64" s="36"/>
      <c r="C64" s="38"/>
      <c r="D64" s="36"/>
      <c r="E64" s="39"/>
      <c r="F64" s="40"/>
      <c r="G64" s="38"/>
      <c r="H64" s="43"/>
      <c r="I64" s="20"/>
      <c r="J64" s="15" t="str">
        <f t="shared" si="15"/>
        <v/>
      </c>
      <c r="K64" s="16">
        <f t="shared" si="16"/>
        <v>0.5</v>
      </c>
      <c r="L64" s="17">
        <f t="shared" si="17"/>
        <v>7.5</v>
      </c>
      <c r="M64" s="28">
        <f t="shared" si="18"/>
        <v>7.5</v>
      </c>
      <c r="N64" s="18">
        <f t="shared" si="19"/>
        <v>-7.5</v>
      </c>
      <c r="O64" s="32">
        <f t="shared" si="20"/>
        <v>-7.5</v>
      </c>
      <c r="P64" s="19"/>
      <c r="U64" s="78"/>
      <c r="V64" s="78"/>
      <c r="W64" s="78"/>
      <c r="X64" s="78"/>
      <c r="Y64" s="78"/>
      <c r="Z64" s="78"/>
      <c r="AA64" s="78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8"/>
      <c r="AU64" s="78"/>
      <c r="AV64" s="78"/>
      <c r="AW64" s="111"/>
      <c r="AX64" s="48"/>
      <c r="AY64" s="48"/>
      <c r="AZ64" s="48"/>
      <c r="BA64" s="107" t="e">
        <f t="shared" si="21"/>
        <v>#NUM!</v>
      </c>
      <c r="BB64" s="112">
        <f t="shared" si="22"/>
        <v>0</v>
      </c>
      <c r="BC64" s="112">
        <f t="shared" si="23"/>
        <v>600</v>
      </c>
      <c r="BD64" s="112">
        <f t="shared" si="24"/>
        <v>0</v>
      </c>
      <c r="BE64" s="48"/>
      <c r="BF64" s="48"/>
      <c r="BG64" s="113"/>
      <c r="BH64" s="113"/>
      <c r="BI64" s="113"/>
      <c r="BJ64" s="113"/>
      <c r="BK64" s="51"/>
      <c r="BL64" s="80"/>
      <c r="BM64" s="80"/>
      <c r="BN64" s="80"/>
      <c r="BO64" s="48"/>
      <c r="BP64" s="48"/>
      <c r="BQ64" s="48"/>
      <c r="BR64" s="48"/>
      <c r="BS64" s="48"/>
      <c r="BT64" s="48"/>
      <c r="BU64" s="48"/>
    </row>
    <row r="65" spans="1:73" s="13" customFormat="1" ht="24" customHeight="1" x14ac:dyDescent="0.3">
      <c r="A65" s="39"/>
      <c r="B65" s="36"/>
      <c r="C65" s="38"/>
      <c r="D65" s="36"/>
      <c r="E65" s="39"/>
      <c r="F65" s="40"/>
      <c r="G65" s="38"/>
      <c r="H65" s="43"/>
      <c r="I65" s="20"/>
      <c r="J65" s="15" t="str">
        <f t="shared" si="15"/>
        <v/>
      </c>
      <c r="K65" s="16">
        <f t="shared" si="16"/>
        <v>0.5</v>
      </c>
      <c r="L65" s="17">
        <f t="shared" si="17"/>
        <v>7.5</v>
      </c>
      <c r="M65" s="28">
        <f t="shared" si="18"/>
        <v>7.5</v>
      </c>
      <c r="N65" s="18">
        <f t="shared" si="19"/>
        <v>-7.5</v>
      </c>
      <c r="O65" s="32">
        <f t="shared" si="20"/>
        <v>-7.5</v>
      </c>
      <c r="P65" s="19"/>
      <c r="U65" s="78"/>
      <c r="V65" s="78"/>
      <c r="W65" s="78"/>
      <c r="X65" s="78"/>
      <c r="Y65" s="78"/>
      <c r="Z65" s="78"/>
      <c r="AA65" s="78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8"/>
      <c r="AU65" s="78"/>
      <c r="AV65" s="78"/>
      <c r="AW65" s="111"/>
      <c r="AX65" s="48"/>
      <c r="AY65" s="48"/>
      <c r="AZ65" s="48"/>
      <c r="BA65" s="107" t="e">
        <f t="shared" si="21"/>
        <v>#NUM!</v>
      </c>
      <c r="BB65" s="112">
        <f t="shared" si="22"/>
        <v>0</v>
      </c>
      <c r="BC65" s="112">
        <f t="shared" si="23"/>
        <v>600</v>
      </c>
      <c r="BD65" s="112">
        <f t="shared" si="24"/>
        <v>0</v>
      </c>
      <c r="BE65" s="48"/>
      <c r="BF65" s="48"/>
      <c r="BG65" s="113"/>
      <c r="BH65" s="113"/>
      <c r="BI65" s="113"/>
      <c r="BJ65" s="113"/>
      <c r="BK65" s="51"/>
      <c r="BL65" s="80"/>
      <c r="BM65" s="80"/>
      <c r="BN65" s="80"/>
      <c r="BO65" s="48"/>
      <c r="BP65" s="48"/>
      <c r="BQ65" s="48"/>
      <c r="BR65" s="48"/>
      <c r="BS65" s="48"/>
      <c r="BT65" s="48"/>
      <c r="BU65" s="48"/>
    </row>
    <row r="66" spans="1:73" s="13" customFormat="1" ht="24" customHeight="1" x14ac:dyDescent="0.3">
      <c r="A66" s="39"/>
      <c r="B66" s="36"/>
      <c r="C66" s="38"/>
      <c r="D66" s="36"/>
      <c r="E66" s="39"/>
      <c r="F66" s="40"/>
      <c r="G66" s="38"/>
      <c r="H66" s="43"/>
      <c r="I66" s="20"/>
      <c r="J66" s="15" t="str">
        <f t="shared" si="15"/>
        <v/>
      </c>
      <c r="K66" s="16">
        <f t="shared" si="16"/>
        <v>0.5</v>
      </c>
      <c r="L66" s="17">
        <f t="shared" si="17"/>
        <v>7.5</v>
      </c>
      <c r="M66" s="28">
        <f t="shared" si="18"/>
        <v>7.5</v>
      </c>
      <c r="N66" s="18">
        <f t="shared" si="19"/>
        <v>-7.5</v>
      </c>
      <c r="O66" s="32">
        <f t="shared" si="20"/>
        <v>-7.5</v>
      </c>
      <c r="P66" s="19"/>
      <c r="U66" s="78"/>
      <c r="V66" s="78"/>
      <c r="W66" s="78"/>
      <c r="X66" s="78"/>
      <c r="Y66" s="78"/>
      <c r="Z66" s="78"/>
      <c r="AA66" s="78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8"/>
      <c r="AU66" s="78"/>
      <c r="AV66" s="78"/>
      <c r="AW66" s="111"/>
      <c r="AX66" s="48"/>
      <c r="AY66" s="48"/>
      <c r="AZ66" s="48"/>
      <c r="BA66" s="107" t="e">
        <f t="shared" si="21"/>
        <v>#NUM!</v>
      </c>
      <c r="BB66" s="112">
        <f t="shared" si="22"/>
        <v>0</v>
      </c>
      <c r="BC66" s="112">
        <f t="shared" si="23"/>
        <v>600</v>
      </c>
      <c r="BD66" s="112">
        <f t="shared" si="24"/>
        <v>0</v>
      </c>
      <c r="BE66" s="48"/>
      <c r="BF66" s="48"/>
      <c r="BG66" s="113"/>
      <c r="BH66" s="113"/>
      <c r="BI66" s="113"/>
      <c r="BJ66" s="113"/>
      <c r="BK66" s="51"/>
      <c r="BL66" s="80"/>
      <c r="BM66" s="80"/>
      <c r="BN66" s="80"/>
      <c r="BO66" s="48"/>
      <c r="BP66" s="48"/>
      <c r="BQ66" s="48"/>
      <c r="BR66" s="48"/>
      <c r="BS66" s="48"/>
      <c r="BT66" s="48"/>
      <c r="BU66" s="48"/>
    </row>
    <row r="67" spans="1:73" s="13" customFormat="1" ht="24" customHeight="1" x14ac:dyDescent="0.3">
      <c r="A67" s="39"/>
      <c r="B67" s="36"/>
      <c r="C67" s="38"/>
      <c r="D67" s="36"/>
      <c r="E67" s="39"/>
      <c r="F67" s="40"/>
      <c r="G67" s="38"/>
      <c r="H67" s="43"/>
      <c r="I67" s="20"/>
      <c r="J67" s="15" t="str">
        <f t="shared" si="15"/>
        <v/>
      </c>
      <c r="K67" s="16">
        <f t="shared" si="16"/>
        <v>0.5</v>
      </c>
      <c r="L67" s="17">
        <f t="shared" si="17"/>
        <v>7.5</v>
      </c>
      <c r="M67" s="28">
        <f t="shared" si="18"/>
        <v>7.5</v>
      </c>
      <c r="N67" s="18">
        <f t="shared" si="19"/>
        <v>-7.5</v>
      </c>
      <c r="O67" s="32">
        <f t="shared" si="20"/>
        <v>-7.5</v>
      </c>
      <c r="P67" s="19"/>
      <c r="U67" s="78"/>
      <c r="V67" s="78"/>
      <c r="W67" s="78"/>
      <c r="X67" s="78"/>
      <c r="Y67" s="78"/>
      <c r="Z67" s="78"/>
      <c r="AA67" s="78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8"/>
      <c r="AU67" s="78"/>
      <c r="AV67" s="78"/>
      <c r="AW67" s="111"/>
      <c r="AX67" s="48"/>
      <c r="AY67" s="48"/>
      <c r="AZ67" s="48"/>
      <c r="BA67" s="107" t="e">
        <f t="shared" si="21"/>
        <v>#NUM!</v>
      </c>
      <c r="BB67" s="112">
        <f t="shared" si="22"/>
        <v>0</v>
      </c>
      <c r="BC67" s="112">
        <f t="shared" si="23"/>
        <v>600</v>
      </c>
      <c r="BD67" s="112">
        <f t="shared" si="24"/>
        <v>0</v>
      </c>
      <c r="BE67" s="48"/>
      <c r="BF67" s="48"/>
      <c r="BG67" s="113"/>
      <c r="BH67" s="113"/>
      <c r="BI67" s="113"/>
      <c r="BJ67" s="113"/>
      <c r="BK67" s="51"/>
      <c r="BL67" s="80"/>
      <c r="BM67" s="80"/>
      <c r="BN67" s="80"/>
      <c r="BO67" s="48"/>
      <c r="BP67" s="48"/>
      <c r="BQ67" s="48"/>
      <c r="BR67" s="48"/>
      <c r="BS67" s="48"/>
      <c r="BT67" s="48"/>
      <c r="BU67" s="48"/>
    </row>
    <row r="68" spans="1:73" s="13" customFormat="1" ht="24" customHeight="1" x14ac:dyDescent="0.3">
      <c r="A68" s="53"/>
      <c r="B68" s="36"/>
      <c r="C68" s="38"/>
      <c r="D68" s="36"/>
      <c r="E68" s="39"/>
      <c r="F68" s="40"/>
      <c r="G68" s="38"/>
      <c r="H68" s="43"/>
      <c r="I68" s="20"/>
      <c r="J68" s="15" t="str">
        <f t="shared" si="15"/>
        <v/>
      </c>
      <c r="K68" s="16">
        <f t="shared" si="16"/>
        <v>0.5</v>
      </c>
      <c r="L68" s="17">
        <f t="shared" si="17"/>
        <v>7.5</v>
      </c>
      <c r="M68" s="28">
        <f t="shared" si="18"/>
        <v>7.5</v>
      </c>
      <c r="N68" s="18">
        <f t="shared" si="19"/>
        <v>-7.5</v>
      </c>
      <c r="O68" s="32">
        <f t="shared" si="20"/>
        <v>-7.5</v>
      </c>
      <c r="P68" s="19"/>
      <c r="U68" s="78"/>
      <c r="V68" s="78"/>
      <c r="W68" s="78"/>
      <c r="X68" s="78"/>
      <c r="Y68" s="78"/>
      <c r="Z68" s="78"/>
      <c r="AA68" s="78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8"/>
      <c r="AU68" s="78"/>
      <c r="AV68" s="78"/>
      <c r="AW68" s="111"/>
      <c r="AX68" s="48"/>
      <c r="AY68" s="48"/>
      <c r="AZ68" s="48"/>
      <c r="BA68" s="107" t="e">
        <f t="shared" si="21"/>
        <v>#NUM!</v>
      </c>
      <c r="BB68" s="112">
        <f t="shared" si="22"/>
        <v>0</v>
      </c>
      <c r="BC68" s="112">
        <f t="shared" si="23"/>
        <v>600</v>
      </c>
      <c r="BD68" s="112">
        <f t="shared" si="24"/>
        <v>0</v>
      </c>
      <c r="BE68" s="48"/>
      <c r="BF68" s="48"/>
      <c r="BG68" s="113"/>
      <c r="BH68" s="113"/>
      <c r="BI68" s="113"/>
      <c r="BJ68" s="113"/>
      <c r="BK68" s="51"/>
      <c r="BL68" s="80"/>
      <c r="BM68" s="80"/>
      <c r="BN68" s="80"/>
      <c r="BO68" s="48"/>
      <c r="BP68" s="48"/>
      <c r="BQ68" s="48"/>
      <c r="BR68" s="48"/>
      <c r="BS68" s="48"/>
      <c r="BT68" s="48"/>
      <c r="BU68" s="48"/>
    </row>
    <row r="69" spans="1:73" s="13" customFormat="1" ht="24" customHeight="1" x14ac:dyDescent="0.3">
      <c r="A69" s="52"/>
      <c r="B69" s="36"/>
      <c r="C69" s="38"/>
      <c r="D69" s="36"/>
      <c r="E69" s="39"/>
      <c r="F69" s="40"/>
      <c r="G69" s="38"/>
      <c r="H69" s="43"/>
      <c r="I69" s="20"/>
      <c r="J69" s="15" t="str">
        <f t="shared" si="15"/>
        <v/>
      </c>
      <c r="K69" s="16">
        <f t="shared" si="16"/>
        <v>0.5</v>
      </c>
      <c r="L69" s="17">
        <f t="shared" si="17"/>
        <v>7.5</v>
      </c>
      <c r="M69" s="28">
        <f t="shared" si="18"/>
        <v>7.5</v>
      </c>
      <c r="N69" s="18">
        <f t="shared" si="19"/>
        <v>-7.5</v>
      </c>
      <c r="O69" s="32">
        <f t="shared" si="20"/>
        <v>-7.5</v>
      </c>
      <c r="P69" s="19"/>
      <c r="U69" s="78"/>
      <c r="V69" s="78"/>
      <c r="W69" s="78"/>
      <c r="X69" s="78"/>
      <c r="Y69" s="78"/>
      <c r="Z69" s="78"/>
      <c r="AA69" s="78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8"/>
      <c r="AU69" s="78"/>
      <c r="AV69" s="78"/>
      <c r="AW69" s="111"/>
      <c r="AX69" s="48"/>
      <c r="AY69" s="48"/>
      <c r="AZ69" s="48"/>
      <c r="BA69" s="107" t="e">
        <f t="shared" si="21"/>
        <v>#NUM!</v>
      </c>
      <c r="BB69" s="112">
        <f t="shared" si="22"/>
        <v>0</v>
      </c>
      <c r="BC69" s="112">
        <f t="shared" si="23"/>
        <v>600</v>
      </c>
      <c r="BD69" s="112">
        <f t="shared" si="24"/>
        <v>0</v>
      </c>
      <c r="BE69" s="48"/>
      <c r="BF69" s="48"/>
      <c r="BG69" s="113"/>
      <c r="BH69" s="113"/>
      <c r="BI69" s="113"/>
      <c r="BJ69" s="113"/>
      <c r="BK69" s="51"/>
      <c r="BL69" s="80"/>
      <c r="BM69" s="80"/>
      <c r="BN69" s="80"/>
      <c r="BO69" s="48"/>
      <c r="BP69" s="48"/>
      <c r="BQ69" s="48"/>
      <c r="BR69" s="48"/>
      <c r="BS69" s="48"/>
      <c r="BT69" s="48"/>
      <c r="BU69" s="48"/>
    </row>
    <row r="70" spans="1:73" s="13" customFormat="1" ht="24" customHeight="1" x14ac:dyDescent="0.3">
      <c r="A70" s="52"/>
      <c r="B70" s="36"/>
      <c r="C70" s="38"/>
      <c r="D70" s="36"/>
      <c r="E70" s="39"/>
      <c r="F70" s="40"/>
      <c r="G70" s="38"/>
      <c r="H70" s="43"/>
      <c r="I70" s="20"/>
      <c r="J70" s="15" t="str">
        <f t="shared" si="15"/>
        <v/>
      </c>
      <c r="K70" s="16">
        <f t="shared" si="16"/>
        <v>0.5</v>
      </c>
      <c r="L70" s="17">
        <f t="shared" si="17"/>
        <v>7.5</v>
      </c>
      <c r="M70" s="28">
        <f t="shared" si="18"/>
        <v>7.5</v>
      </c>
      <c r="N70" s="18">
        <f t="shared" si="19"/>
        <v>-7.5</v>
      </c>
      <c r="O70" s="32">
        <f t="shared" si="20"/>
        <v>-7.5</v>
      </c>
      <c r="P70" s="19"/>
      <c r="U70" s="78"/>
      <c r="V70" s="78"/>
      <c r="W70" s="78"/>
      <c r="X70" s="78"/>
      <c r="Y70" s="78"/>
      <c r="Z70" s="78"/>
      <c r="AA70" s="78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8"/>
      <c r="AU70" s="78"/>
      <c r="AV70" s="78"/>
      <c r="AW70" s="111"/>
      <c r="AX70" s="48"/>
      <c r="AY70" s="48"/>
      <c r="AZ70" s="48"/>
      <c r="BA70" s="107" t="e">
        <f t="shared" si="21"/>
        <v>#NUM!</v>
      </c>
      <c r="BB70" s="112">
        <f t="shared" si="22"/>
        <v>0</v>
      </c>
      <c r="BC70" s="112">
        <f t="shared" si="23"/>
        <v>600</v>
      </c>
      <c r="BD70" s="112">
        <f t="shared" si="24"/>
        <v>0</v>
      </c>
      <c r="BE70" s="48"/>
      <c r="BF70" s="48"/>
      <c r="BG70" s="113"/>
      <c r="BH70" s="113"/>
      <c r="BI70" s="113"/>
      <c r="BJ70" s="113"/>
      <c r="BK70" s="51"/>
      <c r="BL70" s="80"/>
      <c r="BM70" s="80"/>
      <c r="BN70" s="80"/>
      <c r="BO70" s="48"/>
      <c r="BP70" s="48"/>
      <c r="BQ70" s="48"/>
      <c r="BR70" s="48"/>
      <c r="BS70" s="48"/>
      <c r="BT70" s="48"/>
      <c r="BU70" s="48"/>
    </row>
    <row r="71" spans="1:73" s="13" customFormat="1" ht="24" customHeight="1" x14ac:dyDescent="0.3">
      <c r="A71" s="52"/>
      <c r="B71" s="36"/>
      <c r="C71" s="38"/>
      <c r="D71" s="36"/>
      <c r="E71" s="39"/>
      <c r="F71" s="40"/>
      <c r="G71" s="38"/>
      <c r="H71" s="43"/>
      <c r="I71" s="20"/>
      <c r="J71" s="15" t="str">
        <f t="shared" si="15"/>
        <v/>
      </c>
      <c r="K71" s="16">
        <f t="shared" si="16"/>
        <v>0.5</v>
      </c>
      <c r="L71" s="17">
        <f t="shared" si="17"/>
        <v>7.5</v>
      </c>
      <c r="M71" s="28">
        <f t="shared" si="18"/>
        <v>7.5</v>
      </c>
      <c r="N71" s="18">
        <f t="shared" si="19"/>
        <v>-7.5</v>
      </c>
      <c r="O71" s="32">
        <f t="shared" si="20"/>
        <v>-7.5</v>
      </c>
      <c r="P71" s="19"/>
      <c r="U71" s="78"/>
      <c r="V71" s="78"/>
      <c r="W71" s="78"/>
      <c r="X71" s="78"/>
      <c r="Y71" s="78"/>
      <c r="Z71" s="78"/>
      <c r="AA71" s="78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8"/>
      <c r="AU71" s="78"/>
      <c r="AV71" s="78"/>
      <c r="AW71" s="111"/>
      <c r="AX71" s="48"/>
      <c r="AY71" s="48"/>
      <c r="AZ71" s="48"/>
      <c r="BA71" s="107" t="e">
        <f t="shared" ref="BA71:BA102" si="25">IF(ISBLANK(A71),BA70,A71)</f>
        <v>#NUM!</v>
      </c>
      <c r="BB71" s="112">
        <f t="shared" ref="BB71:BB102" si="26">IF(ISBLANK(A71),BB70,BB70+M71)</f>
        <v>0</v>
      </c>
      <c r="BC71" s="112">
        <f t="shared" ref="BC71:BC102" si="27">IF(BC70&lt;=600,600,IF(ISBLANK(A71),BC70,BC70+O71))</f>
        <v>600</v>
      </c>
      <c r="BD71" s="112">
        <f t="shared" ref="BD71:BD102" si="28">IF(BD70&gt;=2000,2000,IF(ISBLANK(A71),BD70,BD70+J71))</f>
        <v>0</v>
      </c>
      <c r="BE71" s="48"/>
      <c r="BF71" s="48"/>
      <c r="BG71" s="113"/>
      <c r="BH71" s="113"/>
      <c r="BI71" s="113"/>
      <c r="BJ71" s="113"/>
      <c r="BK71" s="51"/>
      <c r="BL71" s="80"/>
      <c r="BM71" s="80"/>
      <c r="BN71" s="80"/>
      <c r="BO71" s="48"/>
      <c r="BP71" s="48"/>
      <c r="BQ71" s="48"/>
      <c r="BR71" s="48"/>
      <c r="BS71" s="48"/>
      <c r="BT71" s="48"/>
      <c r="BU71" s="48"/>
    </row>
    <row r="72" spans="1:73" s="13" customFormat="1" ht="24" customHeight="1" x14ac:dyDescent="0.3">
      <c r="A72" s="52"/>
      <c r="B72" s="36"/>
      <c r="C72" s="38"/>
      <c r="D72" s="36"/>
      <c r="E72" s="39"/>
      <c r="F72" s="40"/>
      <c r="G72" s="38"/>
      <c r="H72" s="43"/>
      <c r="I72" s="20"/>
      <c r="J72" s="15" t="str">
        <f t="shared" si="15"/>
        <v/>
      </c>
      <c r="K72" s="16">
        <f t="shared" si="16"/>
        <v>0.5</v>
      </c>
      <c r="L72" s="17">
        <f t="shared" si="17"/>
        <v>7.5</v>
      </c>
      <c r="M72" s="28">
        <f t="shared" si="18"/>
        <v>7.5</v>
      </c>
      <c r="N72" s="18">
        <f t="shared" si="19"/>
        <v>-7.5</v>
      </c>
      <c r="O72" s="32">
        <f t="shared" si="20"/>
        <v>-7.5</v>
      </c>
      <c r="P72" s="19"/>
      <c r="U72" s="78"/>
      <c r="V72" s="78"/>
      <c r="W72" s="78"/>
      <c r="X72" s="78"/>
      <c r="Y72" s="78"/>
      <c r="Z72" s="78"/>
      <c r="AA72" s="78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8"/>
      <c r="AU72" s="78"/>
      <c r="AV72" s="78"/>
      <c r="AW72" s="111"/>
      <c r="AX72" s="48"/>
      <c r="AY72" s="48"/>
      <c r="AZ72" s="48"/>
      <c r="BA72" s="107" t="e">
        <f t="shared" si="25"/>
        <v>#NUM!</v>
      </c>
      <c r="BB72" s="112">
        <f t="shared" si="26"/>
        <v>0</v>
      </c>
      <c r="BC72" s="112">
        <f t="shared" si="27"/>
        <v>600</v>
      </c>
      <c r="BD72" s="112">
        <f t="shared" si="28"/>
        <v>0</v>
      </c>
      <c r="BE72" s="48"/>
      <c r="BF72" s="48"/>
      <c r="BG72" s="113"/>
      <c r="BH72" s="113"/>
      <c r="BI72" s="113"/>
      <c r="BJ72" s="113"/>
      <c r="BK72" s="51"/>
      <c r="BL72" s="80"/>
      <c r="BM72" s="80"/>
      <c r="BN72" s="80"/>
      <c r="BO72" s="48"/>
      <c r="BP72" s="48"/>
      <c r="BQ72" s="48"/>
      <c r="BR72" s="48"/>
      <c r="BS72" s="48"/>
      <c r="BT72" s="48"/>
      <c r="BU72" s="48"/>
    </row>
    <row r="73" spans="1:73" s="13" customFormat="1" ht="24" customHeight="1" x14ac:dyDescent="0.3">
      <c r="A73" s="52"/>
      <c r="B73" s="36"/>
      <c r="C73" s="38"/>
      <c r="D73" s="36"/>
      <c r="E73" s="39"/>
      <c r="F73" s="40"/>
      <c r="G73" s="38"/>
      <c r="H73" s="43"/>
      <c r="I73" s="20"/>
      <c r="J73" s="15" t="str">
        <f t="shared" si="15"/>
        <v/>
      </c>
      <c r="K73" s="16">
        <f t="shared" si="16"/>
        <v>0.5</v>
      </c>
      <c r="L73" s="17">
        <f t="shared" si="17"/>
        <v>7.5</v>
      </c>
      <c r="M73" s="28">
        <f t="shared" si="18"/>
        <v>7.5</v>
      </c>
      <c r="N73" s="18">
        <f t="shared" si="19"/>
        <v>-7.5</v>
      </c>
      <c r="O73" s="32">
        <f t="shared" si="20"/>
        <v>-7.5</v>
      </c>
      <c r="P73" s="19"/>
      <c r="U73" s="78"/>
      <c r="V73" s="78"/>
      <c r="W73" s="78"/>
      <c r="X73" s="78"/>
      <c r="Y73" s="78"/>
      <c r="Z73" s="78"/>
      <c r="AA73" s="78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8"/>
      <c r="AU73" s="78"/>
      <c r="AV73" s="78"/>
      <c r="AW73" s="111"/>
      <c r="AX73" s="48"/>
      <c r="AY73" s="48"/>
      <c r="AZ73" s="48"/>
      <c r="BA73" s="107" t="e">
        <f t="shared" si="25"/>
        <v>#NUM!</v>
      </c>
      <c r="BB73" s="112">
        <f t="shared" si="26"/>
        <v>0</v>
      </c>
      <c r="BC73" s="112">
        <f t="shared" si="27"/>
        <v>600</v>
      </c>
      <c r="BD73" s="112">
        <f t="shared" si="28"/>
        <v>0</v>
      </c>
      <c r="BE73" s="48"/>
      <c r="BF73" s="48"/>
      <c r="BG73" s="113"/>
      <c r="BH73" s="113"/>
      <c r="BI73" s="113"/>
      <c r="BJ73" s="113"/>
      <c r="BK73" s="51"/>
      <c r="BL73" s="80"/>
      <c r="BM73" s="80"/>
      <c r="BN73" s="80"/>
      <c r="BO73" s="48"/>
      <c r="BP73" s="48"/>
      <c r="BQ73" s="48"/>
      <c r="BR73" s="48"/>
      <c r="BS73" s="48"/>
      <c r="BT73" s="48"/>
      <c r="BU73" s="48"/>
    </row>
    <row r="74" spans="1:73" s="13" customFormat="1" ht="24" customHeight="1" x14ac:dyDescent="0.3">
      <c r="A74" s="52"/>
      <c r="B74" s="36"/>
      <c r="C74" s="38"/>
      <c r="D74" s="36"/>
      <c r="E74" s="39"/>
      <c r="F74" s="40"/>
      <c r="G74" s="38"/>
      <c r="H74" s="43"/>
      <c r="I74" s="20"/>
      <c r="J74" s="15" t="str">
        <f t="shared" si="15"/>
        <v/>
      </c>
      <c r="K74" s="16">
        <f t="shared" si="16"/>
        <v>0.5</v>
      </c>
      <c r="L74" s="17">
        <f t="shared" si="17"/>
        <v>7.5</v>
      </c>
      <c r="M74" s="28">
        <f t="shared" si="18"/>
        <v>7.5</v>
      </c>
      <c r="N74" s="18">
        <f t="shared" si="19"/>
        <v>-7.5</v>
      </c>
      <c r="O74" s="32">
        <f t="shared" si="20"/>
        <v>-7.5</v>
      </c>
      <c r="P74" s="19"/>
      <c r="U74" s="78"/>
      <c r="V74" s="78"/>
      <c r="W74" s="78"/>
      <c r="X74" s="78"/>
      <c r="Y74" s="78"/>
      <c r="Z74" s="78"/>
      <c r="AA74" s="78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8"/>
      <c r="AU74" s="78"/>
      <c r="AV74" s="78"/>
      <c r="AW74" s="111"/>
      <c r="AX74" s="48"/>
      <c r="AY74" s="48"/>
      <c r="AZ74" s="48"/>
      <c r="BA74" s="107" t="e">
        <f t="shared" si="25"/>
        <v>#NUM!</v>
      </c>
      <c r="BB74" s="112">
        <f t="shared" si="26"/>
        <v>0</v>
      </c>
      <c r="BC74" s="112">
        <f t="shared" si="27"/>
        <v>600</v>
      </c>
      <c r="BD74" s="112">
        <f t="shared" si="28"/>
        <v>0</v>
      </c>
      <c r="BE74" s="48"/>
      <c r="BF74" s="48"/>
      <c r="BG74" s="113"/>
      <c r="BH74" s="113"/>
      <c r="BI74" s="113"/>
      <c r="BJ74" s="113"/>
      <c r="BK74" s="51"/>
      <c r="BL74" s="80"/>
      <c r="BM74" s="80"/>
      <c r="BN74" s="80"/>
      <c r="BO74" s="48"/>
      <c r="BP74" s="48"/>
      <c r="BQ74" s="48"/>
      <c r="BR74" s="48"/>
      <c r="BS74" s="48"/>
      <c r="BT74" s="48"/>
      <c r="BU74" s="48"/>
    </row>
    <row r="75" spans="1:73" s="13" customFormat="1" ht="24" customHeight="1" x14ac:dyDescent="0.3">
      <c r="A75" s="39"/>
      <c r="B75" s="36"/>
      <c r="C75" s="38"/>
      <c r="D75" s="36"/>
      <c r="E75" s="39"/>
      <c r="F75" s="40"/>
      <c r="G75" s="38"/>
      <c r="H75" s="43"/>
      <c r="I75" s="20"/>
      <c r="J75" s="15" t="str">
        <f t="shared" si="15"/>
        <v/>
      </c>
      <c r="K75" s="16">
        <f t="shared" si="16"/>
        <v>0.5</v>
      </c>
      <c r="L75" s="17">
        <f t="shared" si="17"/>
        <v>7.5</v>
      </c>
      <c r="M75" s="28">
        <f t="shared" si="18"/>
        <v>7.5</v>
      </c>
      <c r="N75" s="18">
        <f t="shared" si="19"/>
        <v>-7.5</v>
      </c>
      <c r="O75" s="32">
        <f t="shared" si="20"/>
        <v>-7.5</v>
      </c>
      <c r="P75" s="19"/>
      <c r="U75" s="78"/>
      <c r="V75" s="78"/>
      <c r="W75" s="78"/>
      <c r="X75" s="78"/>
      <c r="Y75" s="78"/>
      <c r="Z75" s="78"/>
      <c r="AA75" s="78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8"/>
      <c r="AU75" s="78"/>
      <c r="AV75" s="78"/>
      <c r="AW75" s="111"/>
      <c r="AX75" s="48"/>
      <c r="AY75" s="48"/>
      <c r="AZ75" s="48"/>
      <c r="BA75" s="107" t="e">
        <f t="shared" si="25"/>
        <v>#NUM!</v>
      </c>
      <c r="BB75" s="112">
        <f t="shared" si="26"/>
        <v>0</v>
      </c>
      <c r="BC75" s="112">
        <f t="shared" si="27"/>
        <v>600</v>
      </c>
      <c r="BD75" s="112">
        <f t="shared" si="28"/>
        <v>0</v>
      </c>
      <c r="BE75" s="48"/>
      <c r="BF75" s="48"/>
      <c r="BG75" s="113"/>
      <c r="BH75" s="113"/>
      <c r="BI75" s="113"/>
      <c r="BJ75" s="113"/>
      <c r="BK75" s="51"/>
      <c r="BL75" s="80"/>
      <c r="BM75" s="80"/>
      <c r="BN75" s="80"/>
      <c r="BO75" s="48"/>
      <c r="BP75" s="48"/>
      <c r="BQ75" s="48"/>
      <c r="BR75" s="48"/>
      <c r="BS75" s="48"/>
      <c r="BT75" s="48"/>
      <c r="BU75" s="48"/>
    </row>
    <row r="76" spans="1:73" s="13" customFormat="1" ht="24" customHeight="1" x14ac:dyDescent="0.3">
      <c r="A76" s="39"/>
      <c r="B76" s="36"/>
      <c r="C76" s="38"/>
      <c r="D76" s="36"/>
      <c r="E76" s="39"/>
      <c r="F76" s="40"/>
      <c r="G76" s="38"/>
      <c r="H76" s="43"/>
      <c r="I76" s="20"/>
      <c r="J76" s="15" t="str">
        <f t="shared" si="15"/>
        <v/>
      </c>
      <c r="K76" s="16">
        <f t="shared" si="16"/>
        <v>0.5</v>
      </c>
      <c r="L76" s="17">
        <f t="shared" si="17"/>
        <v>7.5</v>
      </c>
      <c r="M76" s="28">
        <f t="shared" si="18"/>
        <v>7.5</v>
      </c>
      <c r="N76" s="18">
        <f t="shared" si="19"/>
        <v>-7.5</v>
      </c>
      <c r="O76" s="32">
        <f t="shared" si="20"/>
        <v>-7.5</v>
      </c>
      <c r="P76" s="19"/>
      <c r="U76" s="78"/>
      <c r="V76" s="78"/>
      <c r="W76" s="78"/>
      <c r="X76" s="78"/>
      <c r="Y76" s="78"/>
      <c r="Z76" s="78"/>
      <c r="AA76" s="78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8"/>
      <c r="AU76" s="78"/>
      <c r="AV76" s="78"/>
      <c r="AW76" s="111"/>
      <c r="AX76" s="48"/>
      <c r="AY76" s="48"/>
      <c r="AZ76" s="48"/>
      <c r="BA76" s="107" t="e">
        <f t="shared" si="25"/>
        <v>#NUM!</v>
      </c>
      <c r="BB76" s="112">
        <f t="shared" si="26"/>
        <v>0</v>
      </c>
      <c r="BC76" s="112">
        <f t="shared" si="27"/>
        <v>600</v>
      </c>
      <c r="BD76" s="112">
        <f t="shared" si="28"/>
        <v>0</v>
      </c>
      <c r="BE76" s="48"/>
      <c r="BF76" s="48"/>
      <c r="BG76" s="113"/>
      <c r="BH76" s="113"/>
      <c r="BI76" s="113"/>
      <c r="BJ76" s="113"/>
      <c r="BK76" s="51"/>
      <c r="BL76" s="80"/>
      <c r="BM76" s="80"/>
      <c r="BN76" s="80"/>
      <c r="BO76" s="48"/>
      <c r="BP76" s="48"/>
      <c r="BQ76" s="48"/>
      <c r="BR76" s="48"/>
      <c r="BS76" s="48"/>
      <c r="BT76" s="48"/>
      <c r="BU76" s="48"/>
    </row>
    <row r="77" spans="1:73" s="13" customFormat="1" ht="24" customHeight="1" x14ac:dyDescent="0.3">
      <c r="A77" s="39"/>
      <c r="B77" s="36"/>
      <c r="C77" s="38"/>
      <c r="D77" s="36"/>
      <c r="E77" s="39"/>
      <c r="F77" s="40"/>
      <c r="G77" s="38"/>
      <c r="H77" s="43"/>
      <c r="I77" s="20"/>
      <c r="J77" s="15" t="str">
        <f t="shared" si="15"/>
        <v/>
      </c>
      <c r="K77" s="16">
        <f t="shared" si="16"/>
        <v>0.5</v>
      </c>
      <c r="L77" s="17">
        <f t="shared" si="17"/>
        <v>7.5</v>
      </c>
      <c r="M77" s="28">
        <f t="shared" si="18"/>
        <v>7.5</v>
      </c>
      <c r="N77" s="18">
        <f t="shared" si="19"/>
        <v>-7.5</v>
      </c>
      <c r="O77" s="32">
        <f t="shared" si="20"/>
        <v>-7.5</v>
      </c>
      <c r="P77" s="19"/>
      <c r="U77" s="78"/>
      <c r="V77" s="78"/>
      <c r="W77" s="78"/>
      <c r="X77" s="78"/>
      <c r="Y77" s="78"/>
      <c r="Z77" s="78"/>
      <c r="AA77" s="78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8"/>
      <c r="AU77" s="78"/>
      <c r="AV77" s="78"/>
      <c r="AW77" s="111"/>
      <c r="AX77" s="48"/>
      <c r="AY77" s="48"/>
      <c r="AZ77" s="48"/>
      <c r="BA77" s="107" t="e">
        <f t="shared" si="25"/>
        <v>#NUM!</v>
      </c>
      <c r="BB77" s="112">
        <f t="shared" si="26"/>
        <v>0</v>
      </c>
      <c r="BC77" s="112">
        <f t="shared" si="27"/>
        <v>600</v>
      </c>
      <c r="BD77" s="112">
        <f t="shared" si="28"/>
        <v>0</v>
      </c>
      <c r="BE77" s="48"/>
      <c r="BF77" s="48"/>
      <c r="BG77" s="113"/>
      <c r="BH77" s="113"/>
      <c r="BI77" s="113"/>
      <c r="BJ77" s="113"/>
      <c r="BK77" s="51"/>
      <c r="BL77" s="80"/>
      <c r="BM77" s="80"/>
      <c r="BN77" s="80"/>
      <c r="BO77" s="48"/>
      <c r="BP77" s="48"/>
      <c r="BQ77" s="48"/>
      <c r="BR77" s="48"/>
      <c r="BS77" s="48"/>
      <c r="BT77" s="48"/>
      <c r="BU77" s="48"/>
    </row>
    <row r="78" spans="1:73" s="13" customFormat="1" ht="24" customHeight="1" x14ac:dyDescent="0.3">
      <c r="A78" s="39"/>
      <c r="B78" s="36"/>
      <c r="C78" s="38"/>
      <c r="D78" s="36"/>
      <c r="E78" s="39"/>
      <c r="F78" s="40"/>
      <c r="G78" s="38"/>
      <c r="H78" s="43"/>
      <c r="I78" s="20"/>
      <c r="J78" s="15" t="str">
        <f t="shared" si="15"/>
        <v/>
      </c>
      <c r="K78" s="16">
        <f t="shared" si="16"/>
        <v>0.5</v>
      </c>
      <c r="L78" s="17">
        <f t="shared" si="17"/>
        <v>7.5</v>
      </c>
      <c r="M78" s="28">
        <f t="shared" si="18"/>
        <v>7.5</v>
      </c>
      <c r="N78" s="18">
        <f t="shared" si="19"/>
        <v>-7.5</v>
      </c>
      <c r="O78" s="32">
        <f t="shared" si="20"/>
        <v>-7.5</v>
      </c>
      <c r="P78" s="19"/>
      <c r="U78" s="78"/>
      <c r="V78" s="78"/>
      <c r="W78" s="78"/>
      <c r="X78" s="78"/>
      <c r="Y78" s="78"/>
      <c r="Z78" s="78"/>
      <c r="AA78" s="78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8"/>
      <c r="AU78" s="78"/>
      <c r="AV78" s="78"/>
      <c r="AW78" s="111"/>
      <c r="AX78" s="48"/>
      <c r="AY78" s="48"/>
      <c r="AZ78" s="48"/>
      <c r="BA78" s="107" t="e">
        <f t="shared" si="25"/>
        <v>#NUM!</v>
      </c>
      <c r="BB78" s="112">
        <f t="shared" si="26"/>
        <v>0</v>
      </c>
      <c r="BC78" s="112">
        <f t="shared" si="27"/>
        <v>600</v>
      </c>
      <c r="BD78" s="112">
        <f t="shared" si="28"/>
        <v>0</v>
      </c>
      <c r="BE78" s="48"/>
      <c r="BF78" s="48"/>
      <c r="BG78" s="113"/>
      <c r="BH78" s="113"/>
      <c r="BI78" s="113"/>
      <c r="BJ78" s="113"/>
      <c r="BK78" s="51"/>
      <c r="BL78" s="80"/>
      <c r="BM78" s="80"/>
      <c r="BN78" s="80"/>
      <c r="BO78" s="48"/>
      <c r="BP78" s="48"/>
      <c r="BQ78" s="48"/>
      <c r="BR78" s="48"/>
      <c r="BS78" s="48"/>
      <c r="BT78" s="48"/>
      <c r="BU78" s="48"/>
    </row>
    <row r="79" spans="1:73" s="13" customFormat="1" ht="24" customHeight="1" x14ac:dyDescent="0.3">
      <c r="A79" s="53"/>
      <c r="B79" s="36"/>
      <c r="C79" s="38"/>
      <c r="D79" s="36"/>
      <c r="E79" s="39"/>
      <c r="F79" s="40"/>
      <c r="G79" s="38"/>
      <c r="H79" s="43"/>
      <c r="I79" s="20"/>
      <c r="J79" s="15" t="str">
        <f t="shared" si="15"/>
        <v/>
      </c>
      <c r="K79" s="16">
        <f t="shared" si="16"/>
        <v>0.5</v>
      </c>
      <c r="L79" s="17">
        <f t="shared" si="17"/>
        <v>7.5</v>
      </c>
      <c r="M79" s="28">
        <f t="shared" si="18"/>
        <v>7.5</v>
      </c>
      <c r="N79" s="18">
        <f t="shared" si="19"/>
        <v>-7.5</v>
      </c>
      <c r="O79" s="32">
        <f t="shared" si="20"/>
        <v>-7.5</v>
      </c>
      <c r="P79" s="19"/>
      <c r="U79" s="78"/>
      <c r="V79" s="78"/>
      <c r="W79" s="78"/>
      <c r="X79" s="78"/>
      <c r="Y79" s="78"/>
      <c r="Z79" s="78"/>
      <c r="AA79" s="78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8"/>
      <c r="AU79" s="78"/>
      <c r="AV79" s="78"/>
      <c r="AW79" s="111"/>
      <c r="AX79" s="48"/>
      <c r="AY79" s="48"/>
      <c r="AZ79" s="48"/>
      <c r="BA79" s="107" t="e">
        <f t="shared" si="25"/>
        <v>#NUM!</v>
      </c>
      <c r="BB79" s="112">
        <f t="shared" si="26"/>
        <v>0</v>
      </c>
      <c r="BC79" s="112">
        <f t="shared" si="27"/>
        <v>600</v>
      </c>
      <c r="BD79" s="112">
        <f t="shared" si="28"/>
        <v>0</v>
      </c>
      <c r="BE79" s="48"/>
      <c r="BF79" s="48"/>
      <c r="BG79" s="113"/>
      <c r="BH79" s="113"/>
      <c r="BI79" s="113"/>
      <c r="BJ79" s="113"/>
      <c r="BK79" s="51"/>
      <c r="BL79" s="80"/>
      <c r="BM79" s="80"/>
      <c r="BN79" s="80"/>
      <c r="BO79" s="48"/>
      <c r="BP79" s="48"/>
      <c r="BQ79" s="48"/>
      <c r="BR79" s="48"/>
      <c r="BS79" s="48"/>
      <c r="BT79" s="48"/>
      <c r="BU79" s="48"/>
    </row>
    <row r="80" spans="1:73" s="13" customFormat="1" ht="24" customHeight="1" x14ac:dyDescent="0.3">
      <c r="A80" s="52"/>
      <c r="B80" s="36"/>
      <c r="C80" s="38"/>
      <c r="D80" s="36"/>
      <c r="E80" s="39"/>
      <c r="F80" s="40"/>
      <c r="G80" s="38"/>
      <c r="H80" s="43"/>
      <c r="I80" s="20"/>
      <c r="J80" s="15" t="str">
        <f t="shared" si="15"/>
        <v/>
      </c>
      <c r="K80" s="16">
        <f t="shared" si="16"/>
        <v>0.5</v>
      </c>
      <c r="L80" s="17">
        <f t="shared" si="17"/>
        <v>7.5</v>
      </c>
      <c r="M80" s="28">
        <f t="shared" si="18"/>
        <v>7.5</v>
      </c>
      <c r="N80" s="18">
        <f t="shared" si="19"/>
        <v>-7.5</v>
      </c>
      <c r="O80" s="32">
        <f t="shared" si="20"/>
        <v>-7.5</v>
      </c>
      <c r="P80" s="19"/>
      <c r="U80" s="78"/>
      <c r="V80" s="78"/>
      <c r="W80" s="78"/>
      <c r="X80" s="78"/>
      <c r="Y80" s="78"/>
      <c r="Z80" s="78"/>
      <c r="AA80" s="78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8"/>
      <c r="AU80" s="78"/>
      <c r="AV80" s="78"/>
      <c r="AW80" s="111"/>
      <c r="AX80" s="48"/>
      <c r="AY80" s="48"/>
      <c r="AZ80" s="48"/>
      <c r="BA80" s="107" t="e">
        <f t="shared" si="25"/>
        <v>#NUM!</v>
      </c>
      <c r="BB80" s="112">
        <f t="shared" si="26"/>
        <v>0</v>
      </c>
      <c r="BC80" s="112">
        <f t="shared" si="27"/>
        <v>600</v>
      </c>
      <c r="BD80" s="112">
        <f t="shared" si="28"/>
        <v>0</v>
      </c>
      <c r="BE80" s="48"/>
      <c r="BF80" s="48"/>
      <c r="BG80" s="113"/>
      <c r="BH80" s="113"/>
      <c r="BI80" s="113"/>
      <c r="BJ80" s="113"/>
      <c r="BK80" s="51"/>
      <c r="BL80" s="80"/>
      <c r="BM80" s="80"/>
      <c r="BN80" s="80"/>
      <c r="BO80" s="48"/>
      <c r="BP80" s="48"/>
      <c r="BQ80" s="48"/>
      <c r="BR80" s="48"/>
      <c r="BS80" s="48"/>
      <c r="BT80" s="48"/>
      <c r="BU80" s="48"/>
    </row>
    <row r="81" spans="1:73" s="13" customFormat="1" ht="24" customHeight="1" x14ac:dyDescent="0.3">
      <c r="A81" s="52"/>
      <c r="B81" s="36"/>
      <c r="C81" s="38"/>
      <c r="D81" s="36"/>
      <c r="E81" s="39"/>
      <c r="F81" s="40"/>
      <c r="G81" s="38"/>
      <c r="H81" s="43"/>
      <c r="I81" s="20"/>
      <c r="J81" s="15" t="str">
        <f t="shared" si="15"/>
        <v/>
      </c>
      <c r="K81" s="16">
        <f t="shared" si="16"/>
        <v>0.5</v>
      </c>
      <c r="L81" s="17">
        <f t="shared" si="17"/>
        <v>7.5</v>
      </c>
      <c r="M81" s="28">
        <f t="shared" si="18"/>
        <v>7.5</v>
      </c>
      <c r="N81" s="18">
        <f t="shared" si="19"/>
        <v>-7.5</v>
      </c>
      <c r="O81" s="32">
        <f t="shared" si="20"/>
        <v>-7.5</v>
      </c>
      <c r="P81" s="19"/>
      <c r="U81" s="78"/>
      <c r="V81" s="78"/>
      <c r="W81" s="78"/>
      <c r="X81" s="78"/>
      <c r="Y81" s="78"/>
      <c r="Z81" s="78"/>
      <c r="AA81" s="78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8"/>
      <c r="AU81" s="78"/>
      <c r="AV81" s="78"/>
      <c r="AW81" s="111"/>
      <c r="AX81" s="48"/>
      <c r="AY81" s="48"/>
      <c r="AZ81" s="48"/>
      <c r="BA81" s="107" t="e">
        <f t="shared" si="25"/>
        <v>#NUM!</v>
      </c>
      <c r="BB81" s="112">
        <f t="shared" si="26"/>
        <v>0</v>
      </c>
      <c r="BC81" s="112">
        <f t="shared" si="27"/>
        <v>600</v>
      </c>
      <c r="BD81" s="112">
        <f t="shared" si="28"/>
        <v>0</v>
      </c>
      <c r="BE81" s="48"/>
      <c r="BF81" s="48"/>
      <c r="BG81" s="113"/>
      <c r="BH81" s="113"/>
      <c r="BI81" s="113"/>
      <c r="BJ81" s="113"/>
      <c r="BK81" s="51"/>
      <c r="BL81" s="80"/>
      <c r="BM81" s="80"/>
      <c r="BN81" s="80"/>
      <c r="BO81" s="48"/>
      <c r="BP81" s="48"/>
      <c r="BQ81" s="48"/>
      <c r="BR81" s="48"/>
      <c r="BS81" s="48"/>
      <c r="BT81" s="48"/>
      <c r="BU81" s="48"/>
    </row>
    <row r="82" spans="1:73" s="13" customFormat="1" ht="24" customHeight="1" x14ac:dyDescent="0.3">
      <c r="A82" s="52"/>
      <c r="B82" s="36"/>
      <c r="C82" s="38"/>
      <c r="D82" s="36"/>
      <c r="E82" s="39"/>
      <c r="F82" s="40"/>
      <c r="G82" s="38"/>
      <c r="H82" s="43"/>
      <c r="I82" s="20"/>
      <c r="J82" s="15" t="str">
        <f t="shared" ref="J82:J145" si="29">IF(ISBLANK(A82),"",IF(H82="v",M82,O82))</f>
        <v/>
      </c>
      <c r="K82" s="16">
        <f t="shared" ref="K82:K145" si="30">(1/(1+10^((E82-C82)/200)))</f>
        <v>0.5</v>
      </c>
      <c r="L82" s="17">
        <f t="shared" ref="L82:L145" si="31">C82+15*(1-K82)</f>
        <v>7.5</v>
      </c>
      <c r="M82" s="28">
        <f t="shared" ref="M82:M145" si="32">L82-C82</f>
        <v>7.5</v>
      </c>
      <c r="N82" s="18">
        <f t="shared" ref="N82:N145" si="33">C82+(15*(0-K82))</f>
        <v>-7.5</v>
      </c>
      <c r="O82" s="32">
        <f t="shared" ref="O82:O145" si="34">-(C82-N82)</f>
        <v>-7.5</v>
      </c>
      <c r="P82" s="19"/>
      <c r="U82" s="78"/>
      <c r="V82" s="78"/>
      <c r="W82" s="78"/>
      <c r="X82" s="78"/>
      <c r="Y82" s="78"/>
      <c r="Z82" s="78"/>
      <c r="AA82" s="78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8"/>
      <c r="AU82" s="78"/>
      <c r="AV82" s="78"/>
      <c r="AW82" s="111"/>
      <c r="AX82" s="48"/>
      <c r="AY82" s="48"/>
      <c r="AZ82" s="48"/>
      <c r="BA82" s="107" t="e">
        <f t="shared" si="25"/>
        <v>#NUM!</v>
      </c>
      <c r="BB82" s="112">
        <f t="shared" si="26"/>
        <v>0</v>
      </c>
      <c r="BC82" s="112">
        <f t="shared" si="27"/>
        <v>600</v>
      </c>
      <c r="BD82" s="112">
        <f t="shared" si="28"/>
        <v>0</v>
      </c>
      <c r="BE82" s="48"/>
      <c r="BF82" s="48"/>
      <c r="BG82" s="113"/>
      <c r="BH82" s="113"/>
      <c r="BI82" s="113"/>
      <c r="BJ82" s="113"/>
      <c r="BK82" s="51"/>
      <c r="BL82" s="80"/>
      <c r="BM82" s="80"/>
      <c r="BN82" s="80"/>
      <c r="BO82" s="48"/>
      <c r="BP82" s="48"/>
      <c r="BQ82" s="48"/>
      <c r="BR82" s="48"/>
      <c r="BS82" s="48"/>
      <c r="BT82" s="48"/>
      <c r="BU82" s="48"/>
    </row>
    <row r="83" spans="1:73" s="13" customFormat="1" ht="24" customHeight="1" x14ac:dyDescent="0.3">
      <c r="A83" s="52"/>
      <c r="B83" s="54"/>
      <c r="C83" s="55"/>
      <c r="D83" s="54"/>
      <c r="E83" s="52"/>
      <c r="F83" s="56"/>
      <c r="G83" s="55"/>
      <c r="H83" s="43"/>
      <c r="I83" s="20"/>
      <c r="J83" s="15" t="str">
        <f t="shared" si="29"/>
        <v/>
      </c>
      <c r="K83" s="16">
        <f t="shared" si="30"/>
        <v>0.5</v>
      </c>
      <c r="L83" s="17">
        <f t="shared" si="31"/>
        <v>7.5</v>
      </c>
      <c r="M83" s="28">
        <f t="shared" si="32"/>
        <v>7.5</v>
      </c>
      <c r="N83" s="18">
        <f t="shared" si="33"/>
        <v>-7.5</v>
      </c>
      <c r="O83" s="32">
        <f t="shared" si="34"/>
        <v>-7.5</v>
      </c>
      <c r="P83" s="19"/>
      <c r="U83" s="78"/>
      <c r="V83" s="78"/>
      <c r="W83" s="78"/>
      <c r="X83" s="78"/>
      <c r="Y83" s="78"/>
      <c r="Z83" s="78"/>
      <c r="AA83" s="78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8"/>
      <c r="AU83" s="78"/>
      <c r="AV83" s="78"/>
      <c r="AW83" s="111"/>
      <c r="AX83" s="48"/>
      <c r="AY83" s="48"/>
      <c r="AZ83" s="48"/>
      <c r="BA83" s="107" t="e">
        <f t="shared" si="25"/>
        <v>#NUM!</v>
      </c>
      <c r="BB83" s="112">
        <f t="shared" si="26"/>
        <v>0</v>
      </c>
      <c r="BC83" s="112">
        <f t="shared" si="27"/>
        <v>600</v>
      </c>
      <c r="BD83" s="112">
        <f t="shared" si="28"/>
        <v>0</v>
      </c>
      <c r="BE83" s="48"/>
      <c r="BF83" s="48"/>
      <c r="BG83" s="113"/>
      <c r="BH83" s="113"/>
      <c r="BI83" s="113"/>
      <c r="BJ83" s="113"/>
      <c r="BK83" s="51"/>
      <c r="BL83" s="80"/>
      <c r="BM83" s="80"/>
      <c r="BN83" s="80"/>
      <c r="BO83" s="48"/>
      <c r="BP83" s="48"/>
      <c r="BQ83" s="48"/>
      <c r="BR83" s="48"/>
      <c r="BS83" s="48"/>
      <c r="BT83" s="48"/>
      <c r="BU83" s="48"/>
    </row>
    <row r="84" spans="1:73" s="13" customFormat="1" ht="24" customHeight="1" x14ac:dyDescent="0.3">
      <c r="A84" s="53"/>
      <c r="B84" s="36"/>
      <c r="C84" s="38"/>
      <c r="D84" s="36"/>
      <c r="E84" s="39"/>
      <c r="F84" s="40"/>
      <c r="G84" s="38"/>
      <c r="H84" s="43"/>
      <c r="I84" s="20"/>
      <c r="J84" s="15" t="str">
        <f t="shared" si="29"/>
        <v/>
      </c>
      <c r="K84" s="16">
        <f t="shared" si="30"/>
        <v>0.5</v>
      </c>
      <c r="L84" s="17">
        <f t="shared" si="31"/>
        <v>7.5</v>
      </c>
      <c r="M84" s="28">
        <f t="shared" si="32"/>
        <v>7.5</v>
      </c>
      <c r="N84" s="18">
        <f t="shared" si="33"/>
        <v>-7.5</v>
      </c>
      <c r="O84" s="32">
        <f t="shared" si="34"/>
        <v>-7.5</v>
      </c>
      <c r="P84" s="19"/>
      <c r="U84" s="78"/>
      <c r="V84" s="78"/>
      <c r="W84" s="78"/>
      <c r="X84" s="78"/>
      <c r="Y84" s="78"/>
      <c r="Z84" s="78"/>
      <c r="AA84" s="78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8"/>
      <c r="AU84" s="78"/>
      <c r="AV84" s="78"/>
      <c r="AW84" s="111"/>
      <c r="AX84" s="48"/>
      <c r="AY84" s="48"/>
      <c r="AZ84" s="48"/>
      <c r="BA84" s="107" t="e">
        <f t="shared" si="25"/>
        <v>#NUM!</v>
      </c>
      <c r="BB84" s="112">
        <f t="shared" si="26"/>
        <v>0</v>
      </c>
      <c r="BC84" s="112">
        <f t="shared" si="27"/>
        <v>600</v>
      </c>
      <c r="BD84" s="112">
        <f t="shared" si="28"/>
        <v>0</v>
      </c>
      <c r="BE84" s="48"/>
      <c r="BF84" s="48"/>
      <c r="BG84" s="113"/>
      <c r="BH84" s="113"/>
      <c r="BI84" s="113"/>
      <c r="BJ84" s="113"/>
      <c r="BK84" s="51"/>
      <c r="BL84" s="80"/>
      <c r="BM84" s="80"/>
      <c r="BN84" s="80"/>
      <c r="BO84" s="48"/>
      <c r="BP84" s="48"/>
      <c r="BQ84" s="48"/>
      <c r="BR84" s="48"/>
      <c r="BS84" s="48"/>
      <c r="BT84" s="48"/>
      <c r="BU84" s="48"/>
    </row>
    <row r="85" spans="1:73" s="13" customFormat="1" ht="24" customHeight="1" x14ac:dyDescent="0.3">
      <c r="A85" s="52"/>
      <c r="B85" s="36"/>
      <c r="C85" s="38"/>
      <c r="D85" s="36"/>
      <c r="E85" s="39"/>
      <c r="F85" s="40"/>
      <c r="G85" s="38"/>
      <c r="H85" s="43"/>
      <c r="I85" s="20"/>
      <c r="J85" s="15" t="str">
        <f t="shared" si="29"/>
        <v/>
      </c>
      <c r="K85" s="16">
        <f t="shared" si="30"/>
        <v>0.5</v>
      </c>
      <c r="L85" s="17">
        <f t="shared" si="31"/>
        <v>7.5</v>
      </c>
      <c r="M85" s="28">
        <f t="shared" si="32"/>
        <v>7.5</v>
      </c>
      <c r="N85" s="18">
        <f t="shared" si="33"/>
        <v>-7.5</v>
      </c>
      <c r="O85" s="32">
        <f t="shared" si="34"/>
        <v>-7.5</v>
      </c>
      <c r="P85" s="19"/>
      <c r="U85" s="78"/>
      <c r="V85" s="78"/>
      <c r="W85" s="78"/>
      <c r="X85" s="78"/>
      <c r="Y85" s="78"/>
      <c r="Z85" s="78"/>
      <c r="AA85" s="78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8"/>
      <c r="AU85" s="78"/>
      <c r="AV85" s="78"/>
      <c r="AW85" s="111"/>
      <c r="AX85" s="48"/>
      <c r="AY85" s="48"/>
      <c r="AZ85" s="48"/>
      <c r="BA85" s="107" t="e">
        <f t="shared" si="25"/>
        <v>#NUM!</v>
      </c>
      <c r="BB85" s="112">
        <f t="shared" si="26"/>
        <v>0</v>
      </c>
      <c r="BC85" s="112">
        <f t="shared" si="27"/>
        <v>600</v>
      </c>
      <c r="BD85" s="112">
        <f t="shared" si="28"/>
        <v>0</v>
      </c>
      <c r="BE85" s="48"/>
      <c r="BF85" s="48"/>
      <c r="BG85" s="113"/>
      <c r="BH85" s="113"/>
      <c r="BI85" s="113"/>
      <c r="BJ85" s="113"/>
      <c r="BK85" s="51"/>
      <c r="BL85" s="80"/>
      <c r="BM85" s="80"/>
      <c r="BN85" s="80"/>
      <c r="BO85" s="48"/>
      <c r="BP85" s="48"/>
      <c r="BQ85" s="48"/>
      <c r="BR85" s="48"/>
      <c r="BS85" s="48"/>
      <c r="BT85" s="48"/>
      <c r="BU85" s="48"/>
    </row>
    <row r="86" spans="1:73" s="13" customFormat="1" ht="24" customHeight="1" x14ac:dyDescent="0.3">
      <c r="A86" s="52"/>
      <c r="B86" s="36"/>
      <c r="C86" s="38"/>
      <c r="D86" s="36"/>
      <c r="E86" s="39"/>
      <c r="F86" s="40"/>
      <c r="G86" s="38"/>
      <c r="H86" s="43"/>
      <c r="I86" s="20"/>
      <c r="J86" s="15" t="str">
        <f t="shared" si="29"/>
        <v/>
      </c>
      <c r="K86" s="16">
        <f t="shared" si="30"/>
        <v>0.5</v>
      </c>
      <c r="L86" s="17">
        <f t="shared" si="31"/>
        <v>7.5</v>
      </c>
      <c r="M86" s="28">
        <f t="shared" si="32"/>
        <v>7.5</v>
      </c>
      <c r="N86" s="18">
        <f t="shared" si="33"/>
        <v>-7.5</v>
      </c>
      <c r="O86" s="32">
        <f t="shared" si="34"/>
        <v>-7.5</v>
      </c>
      <c r="P86" s="19"/>
      <c r="U86" s="78"/>
      <c r="V86" s="78"/>
      <c r="W86" s="78"/>
      <c r="X86" s="78"/>
      <c r="Y86" s="78"/>
      <c r="Z86" s="78"/>
      <c r="AA86" s="78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8"/>
      <c r="AU86" s="78"/>
      <c r="AV86" s="78"/>
      <c r="AW86" s="111"/>
      <c r="AX86" s="48"/>
      <c r="AY86" s="48"/>
      <c r="AZ86" s="48"/>
      <c r="BA86" s="107" t="e">
        <f t="shared" si="25"/>
        <v>#NUM!</v>
      </c>
      <c r="BB86" s="112">
        <f t="shared" si="26"/>
        <v>0</v>
      </c>
      <c r="BC86" s="112">
        <f t="shared" si="27"/>
        <v>600</v>
      </c>
      <c r="BD86" s="112">
        <f t="shared" si="28"/>
        <v>0</v>
      </c>
      <c r="BE86" s="48"/>
      <c r="BF86" s="48"/>
      <c r="BG86" s="113"/>
      <c r="BH86" s="113"/>
      <c r="BI86" s="113"/>
      <c r="BJ86" s="113"/>
      <c r="BK86" s="51"/>
      <c r="BL86" s="80"/>
      <c r="BM86" s="80"/>
      <c r="BN86" s="80"/>
      <c r="BO86" s="48"/>
      <c r="BP86" s="48"/>
      <c r="BQ86" s="48"/>
      <c r="BR86" s="48"/>
      <c r="BS86" s="48"/>
      <c r="BT86" s="48"/>
      <c r="BU86" s="48"/>
    </row>
    <row r="87" spans="1:73" s="13" customFormat="1" ht="24" customHeight="1" x14ac:dyDescent="0.3">
      <c r="A87" s="52"/>
      <c r="B87" s="36"/>
      <c r="C87" s="38"/>
      <c r="D87" s="36"/>
      <c r="E87" s="39"/>
      <c r="F87" s="40"/>
      <c r="G87" s="38"/>
      <c r="H87" s="43"/>
      <c r="I87" s="20"/>
      <c r="J87" s="15" t="str">
        <f t="shared" si="29"/>
        <v/>
      </c>
      <c r="K87" s="16">
        <f t="shared" si="30"/>
        <v>0.5</v>
      </c>
      <c r="L87" s="17">
        <f t="shared" si="31"/>
        <v>7.5</v>
      </c>
      <c r="M87" s="28">
        <f t="shared" si="32"/>
        <v>7.5</v>
      </c>
      <c r="N87" s="18">
        <f t="shared" si="33"/>
        <v>-7.5</v>
      </c>
      <c r="O87" s="32">
        <f t="shared" si="34"/>
        <v>-7.5</v>
      </c>
      <c r="P87" s="19"/>
      <c r="U87" s="78"/>
      <c r="V87" s="78"/>
      <c r="W87" s="78"/>
      <c r="X87" s="78"/>
      <c r="Y87" s="78"/>
      <c r="Z87" s="78"/>
      <c r="AA87" s="78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8"/>
      <c r="AU87" s="78"/>
      <c r="AV87" s="78"/>
      <c r="AW87" s="111"/>
      <c r="AX87" s="48"/>
      <c r="AY87" s="48"/>
      <c r="AZ87" s="48"/>
      <c r="BA87" s="107" t="e">
        <f t="shared" si="25"/>
        <v>#NUM!</v>
      </c>
      <c r="BB87" s="112">
        <f t="shared" si="26"/>
        <v>0</v>
      </c>
      <c r="BC87" s="112">
        <f t="shared" si="27"/>
        <v>600</v>
      </c>
      <c r="BD87" s="112">
        <f t="shared" si="28"/>
        <v>0</v>
      </c>
      <c r="BE87" s="48"/>
      <c r="BF87" s="48"/>
      <c r="BG87" s="113"/>
      <c r="BH87" s="113"/>
      <c r="BI87" s="113"/>
      <c r="BJ87" s="113"/>
      <c r="BK87" s="51"/>
      <c r="BL87" s="80"/>
      <c r="BM87" s="80"/>
      <c r="BN87" s="80"/>
      <c r="BO87" s="48"/>
      <c r="BP87" s="48"/>
      <c r="BQ87" s="48"/>
      <c r="BR87" s="48"/>
      <c r="BS87" s="48"/>
      <c r="BT87" s="48"/>
      <c r="BU87" s="48"/>
    </row>
    <row r="88" spans="1:73" s="13" customFormat="1" ht="24" customHeight="1" x14ac:dyDescent="0.3">
      <c r="A88" s="52"/>
      <c r="B88" s="36"/>
      <c r="C88" s="38"/>
      <c r="D88" s="36"/>
      <c r="E88" s="39"/>
      <c r="F88" s="40"/>
      <c r="G88" s="38"/>
      <c r="H88" s="43"/>
      <c r="I88" s="20"/>
      <c r="J88" s="15" t="str">
        <f t="shared" si="29"/>
        <v/>
      </c>
      <c r="K88" s="16">
        <f t="shared" si="30"/>
        <v>0.5</v>
      </c>
      <c r="L88" s="17">
        <f t="shared" si="31"/>
        <v>7.5</v>
      </c>
      <c r="M88" s="28">
        <f t="shared" si="32"/>
        <v>7.5</v>
      </c>
      <c r="N88" s="18">
        <f t="shared" si="33"/>
        <v>-7.5</v>
      </c>
      <c r="O88" s="32">
        <f t="shared" si="34"/>
        <v>-7.5</v>
      </c>
      <c r="P88" s="19"/>
      <c r="U88" s="78"/>
      <c r="V88" s="78"/>
      <c r="W88" s="78"/>
      <c r="X88" s="78"/>
      <c r="Y88" s="78"/>
      <c r="Z88" s="78"/>
      <c r="AA88" s="78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8"/>
      <c r="AU88" s="78"/>
      <c r="AV88" s="78"/>
      <c r="AW88" s="111"/>
      <c r="AX88" s="48"/>
      <c r="AY88" s="48"/>
      <c r="AZ88" s="48"/>
      <c r="BA88" s="107" t="e">
        <f t="shared" si="25"/>
        <v>#NUM!</v>
      </c>
      <c r="BB88" s="112">
        <f t="shared" si="26"/>
        <v>0</v>
      </c>
      <c r="BC88" s="112">
        <f t="shared" si="27"/>
        <v>600</v>
      </c>
      <c r="BD88" s="112">
        <f t="shared" si="28"/>
        <v>0</v>
      </c>
      <c r="BE88" s="48"/>
      <c r="BF88" s="48"/>
      <c r="BG88" s="113"/>
      <c r="BH88" s="113"/>
      <c r="BI88" s="113"/>
      <c r="BJ88" s="113"/>
      <c r="BK88" s="51"/>
      <c r="BL88" s="80"/>
      <c r="BM88" s="80"/>
      <c r="BN88" s="80"/>
      <c r="BO88" s="48"/>
      <c r="BP88" s="48"/>
      <c r="BQ88" s="48"/>
      <c r="BR88" s="48"/>
      <c r="BS88" s="48"/>
      <c r="BT88" s="48"/>
      <c r="BU88" s="48"/>
    </row>
    <row r="89" spans="1:73" s="13" customFormat="1" ht="24" customHeight="1" x14ac:dyDescent="0.3">
      <c r="A89" s="52"/>
      <c r="B89" s="36"/>
      <c r="C89" s="38"/>
      <c r="D89" s="36"/>
      <c r="E89" s="39"/>
      <c r="F89" s="40"/>
      <c r="G89" s="38"/>
      <c r="H89" s="43"/>
      <c r="I89" s="20"/>
      <c r="J89" s="15" t="str">
        <f t="shared" si="29"/>
        <v/>
      </c>
      <c r="K89" s="16">
        <f t="shared" si="30"/>
        <v>0.5</v>
      </c>
      <c r="L89" s="17">
        <f t="shared" si="31"/>
        <v>7.5</v>
      </c>
      <c r="M89" s="28">
        <f t="shared" si="32"/>
        <v>7.5</v>
      </c>
      <c r="N89" s="18">
        <f t="shared" si="33"/>
        <v>-7.5</v>
      </c>
      <c r="O89" s="32">
        <f t="shared" si="34"/>
        <v>-7.5</v>
      </c>
      <c r="P89" s="19"/>
      <c r="U89" s="78"/>
      <c r="V89" s="78"/>
      <c r="W89" s="78"/>
      <c r="X89" s="78"/>
      <c r="Y89" s="78"/>
      <c r="Z89" s="78"/>
      <c r="AA89" s="78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8"/>
      <c r="AU89" s="78"/>
      <c r="AV89" s="78"/>
      <c r="AW89" s="111"/>
      <c r="AX89" s="48"/>
      <c r="AY89" s="48"/>
      <c r="AZ89" s="48"/>
      <c r="BA89" s="107" t="e">
        <f t="shared" si="25"/>
        <v>#NUM!</v>
      </c>
      <c r="BB89" s="112">
        <f t="shared" si="26"/>
        <v>0</v>
      </c>
      <c r="BC89" s="112">
        <f t="shared" si="27"/>
        <v>600</v>
      </c>
      <c r="BD89" s="112">
        <f t="shared" si="28"/>
        <v>0</v>
      </c>
      <c r="BE89" s="48"/>
      <c r="BF89" s="48"/>
      <c r="BG89" s="113"/>
      <c r="BH89" s="113"/>
      <c r="BI89" s="113"/>
      <c r="BJ89" s="113"/>
      <c r="BK89" s="51"/>
      <c r="BL89" s="80"/>
      <c r="BM89" s="80"/>
      <c r="BN89" s="80"/>
      <c r="BO89" s="48"/>
      <c r="BP89" s="48"/>
      <c r="BQ89" s="48"/>
      <c r="BR89" s="48"/>
      <c r="BS89" s="48"/>
      <c r="BT89" s="48"/>
      <c r="BU89" s="48"/>
    </row>
    <row r="90" spans="1:73" s="13" customFormat="1" ht="24" customHeight="1" x14ac:dyDescent="0.3">
      <c r="A90" s="52"/>
      <c r="B90" s="36"/>
      <c r="C90" s="38"/>
      <c r="D90" s="36"/>
      <c r="E90" s="39"/>
      <c r="F90" s="40"/>
      <c r="G90" s="38"/>
      <c r="H90" s="43"/>
      <c r="I90" s="20"/>
      <c r="J90" s="15" t="str">
        <f t="shared" si="29"/>
        <v/>
      </c>
      <c r="K90" s="16">
        <f t="shared" si="30"/>
        <v>0.5</v>
      </c>
      <c r="L90" s="17">
        <f t="shared" si="31"/>
        <v>7.5</v>
      </c>
      <c r="M90" s="28">
        <f t="shared" si="32"/>
        <v>7.5</v>
      </c>
      <c r="N90" s="18">
        <f t="shared" si="33"/>
        <v>-7.5</v>
      </c>
      <c r="O90" s="32">
        <f t="shared" si="34"/>
        <v>-7.5</v>
      </c>
      <c r="P90" s="19"/>
      <c r="U90" s="78"/>
      <c r="V90" s="78"/>
      <c r="W90" s="78"/>
      <c r="X90" s="78"/>
      <c r="Y90" s="78"/>
      <c r="Z90" s="78"/>
      <c r="AA90" s="78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8"/>
      <c r="AU90" s="78"/>
      <c r="AV90" s="78"/>
      <c r="AW90" s="111"/>
      <c r="AX90" s="48"/>
      <c r="AY90" s="48"/>
      <c r="AZ90" s="48"/>
      <c r="BA90" s="107" t="e">
        <f t="shared" si="25"/>
        <v>#NUM!</v>
      </c>
      <c r="BB90" s="112">
        <f t="shared" si="26"/>
        <v>0</v>
      </c>
      <c r="BC90" s="112">
        <f t="shared" si="27"/>
        <v>600</v>
      </c>
      <c r="BD90" s="112">
        <f t="shared" si="28"/>
        <v>0</v>
      </c>
      <c r="BE90" s="48"/>
      <c r="BF90" s="48"/>
      <c r="BG90" s="113"/>
      <c r="BH90" s="113"/>
      <c r="BI90" s="113"/>
      <c r="BJ90" s="113"/>
      <c r="BK90" s="51"/>
      <c r="BL90" s="80"/>
      <c r="BM90" s="80"/>
      <c r="BN90" s="80"/>
      <c r="BO90" s="48"/>
      <c r="BP90" s="48"/>
      <c r="BQ90" s="48"/>
      <c r="BR90" s="48"/>
      <c r="BS90" s="48"/>
      <c r="BT90" s="48"/>
      <c r="BU90" s="48"/>
    </row>
    <row r="91" spans="1:73" s="13" customFormat="1" ht="24" customHeight="1" x14ac:dyDescent="0.3">
      <c r="A91" s="52"/>
      <c r="B91" s="54"/>
      <c r="C91" s="55"/>
      <c r="D91" s="54"/>
      <c r="E91" s="52"/>
      <c r="F91" s="56"/>
      <c r="G91" s="55"/>
      <c r="H91" s="43"/>
      <c r="I91" s="20"/>
      <c r="J91" s="15" t="str">
        <f t="shared" si="29"/>
        <v/>
      </c>
      <c r="K91" s="16">
        <f t="shared" si="30"/>
        <v>0.5</v>
      </c>
      <c r="L91" s="17">
        <f t="shared" si="31"/>
        <v>7.5</v>
      </c>
      <c r="M91" s="28">
        <f t="shared" si="32"/>
        <v>7.5</v>
      </c>
      <c r="N91" s="18">
        <f t="shared" si="33"/>
        <v>-7.5</v>
      </c>
      <c r="O91" s="32">
        <f t="shared" si="34"/>
        <v>-7.5</v>
      </c>
      <c r="P91" s="19"/>
      <c r="U91" s="78"/>
      <c r="V91" s="78"/>
      <c r="W91" s="78"/>
      <c r="X91" s="78"/>
      <c r="Y91" s="78"/>
      <c r="Z91" s="78"/>
      <c r="AA91" s="78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8"/>
      <c r="AU91" s="78"/>
      <c r="AV91" s="78"/>
      <c r="AW91" s="111"/>
      <c r="AX91" s="48"/>
      <c r="AY91" s="48"/>
      <c r="AZ91" s="48"/>
      <c r="BA91" s="107" t="e">
        <f t="shared" si="25"/>
        <v>#NUM!</v>
      </c>
      <c r="BB91" s="112">
        <f t="shared" si="26"/>
        <v>0</v>
      </c>
      <c r="BC91" s="112">
        <f t="shared" si="27"/>
        <v>600</v>
      </c>
      <c r="BD91" s="112">
        <f t="shared" si="28"/>
        <v>0</v>
      </c>
      <c r="BE91" s="48"/>
      <c r="BF91" s="48"/>
      <c r="BG91" s="113"/>
      <c r="BH91" s="113"/>
      <c r="BI91" s="113"/>
      <c r="BJ91" s="113"/>
      <c r="BK91" s="51"/>
      <c r="BL91" s="80"/>
      <c r="BM91" s="80"/>
      <c r="BN91" s="80"/>
      <c r="BO91" s="48"/>
      <c r="BP91" s="48"/>
      <c r="BQ91" s="48"/>
      <c r="BR91" s="48"/>
      <c r="BS91" s="48"/>
      <c r="BT91" s="48"/>
      <c r="BU91" s="48"/>
    </row>
    <row r="92" spans="1:73" s="13" customFormat="1" ht="24" customHeight="1" x14ac:dyDescent="0.3">
      <c r="A92" s="53"/>
      <c r="B92" s="36"/>
      <c r="C92" s="38"/>
      <c r="D92" s="36"/>
      <c r="E92" s="39"/>
      <c r="F92" s="40"/>
      <c r="G92" s="38"/>
      <c r="H92" s="43"/>
      <c r="I92" s="20"/>
      <c r="J92" s="15" t="str">
        <f t="shared" si="29"/>
        <v/>
      </c>
      <c r="K92" s="16">
        <f t="shared" si="30"/>
        <v>0.5</v>
      </c>
      <c r="L92" s="17">
        <f t="shared" si="31"/>
        <v>7.5</v>
      </c>
      <c r="M92" s="28">
        <f t="shared" si="32"/>
        <v>7.5</v>
      </c>
      <c r="N92" s="18">
        <f t="shared" si="33"/>
        <v>-7.5</v>
      </c>
      <c r="O92" s="32">
        <f t="shared" si="34"/>
        <v>-7.5</v>
      </c>
      <c r="P92" s="19"/>
      <c r="U92" s="78"/>
      <c r="V92" s="78"/>
      <c r="W92" s="78"/>
      <c r="X92" s="78"/>
      <c r="Y92" s="78"/>
      <c r="Z92" s="78"/>
      <c r="AA92" s="78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8"/>
      <c r="AU92" s="78"/>
      <c r="AV92" s="78"/>
      <c r="AW92" s="111"/>
      <c r="AX92" s="48"/>
      <c r="AY92" s="48"/>
      <c r="AZ92" s="48"/>
      <c r="BA92" s="107" t="e">
        <f t="shared" si="25"/>
        <v>#NUM!</v>
      </c>
      <c r="BB92" s="112">
        <f t="shared" si="26"/>
        <v>0</v>
      </c>
      <c r="BC92" s="112">
        <f t="shared" si="27"/>
        <v>600</v>
      </c>
      <c r="BD92" s="112">
        <f t="shared" si="28"/>
        <v>0</v>
      </c>
      <c r="BE92" s="48"/>
      <c r="BF92" s="48"/>
      <c r="BG92" s="113"/>
      <c r="BH92" s="113"/>
      <c r="BI92" s="113"/>
      <c r="BJ92" s="113"/>
      <c r="BK92" s="51"/>
      <c r="BL92" s="80"/>
      <c r="BM92" s="80"/>
      <c r="BN92" s="80"/>
      <c r="BO92" s="48"/>
      <c r="BP92" s="48"/>
      <c r="BQ92" s="48"/>
      <c r="BR92" s="48"/>
      <c r="BS92" s="48"/>
      <c r="BT92" s="48"/>
      <c r="BU92" s="48"/>
    </row>
    <row r="93" spans="1:73" s="13" customFormat="1" ht="24" customHeight="1" x14ac:dyDescent="0.3">
      <c r="A93" s="52"/>
      <c r="B93" s="36"/>
      <c r="C93" s="38"/>
      <c r="D93" s="36"/>
      <c r="E93" s="39"/>
      <c r="F93" s="40"/>
      <c r="G93" s="38"/>
      <c r="H93" s="43"/>
      <c r="I93" s="20"/>
      <c r="J93" s="15" t="str">
        <f t="shared" si="29"/>
        <v/>
      </c>
      <c r="K93" s="16">
        <f t="shared" si="30"/>
        <v>0.5</v>
      </c>
      <c r="L93" s="17">
        <f t="shared" si="31"/>
        <v>7.5</v>
      </c>
      <c r="M93" s="28">
        <f t="shared" si="32"/>
        <v>7.5</v>
      </c>
      <c r="N93" s="18">
        <f t="shared" si="33"/>
        <v>-7.5</v>
      </c>
      <c r="O93" s="32">
        <f t="shared" si="34"/>
        <v>-7.5</v>
      </c>
      <c r="P93" s="19"/>
      <c r="U93" s="78"/>
      <c r="V93" s="78"/>
      <c r="W93" s="78"/>
      <c r="X93" s="78"/>
      <c r="Y93" s="78"/>
      <c r="Z93" s="78"/>
      <c r="AA93" s="78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8"/>
      <c r="AU93" s="78"/>
      <c r="AV93" s="78"/>
      <c r="AW93" s="111"/>
      <c r="AX93" s="48"/>
      <c r="AY93" s="48"/>
      <c r="AZ93" s="48"/>
      <c r="BA93" s="107" t="e">
        <f t="shared" si="25"/>
        <v>#NUM!</v>
      </c>
      <c r="BB93" s="112">
        <f t="shared" si="26"/>
        <v>0</v>
      </c>
      <c r="BC93" s="112">
        <f t="shared" si="27"/>
        <v>600</v>
      </c>
      <c r="BD93" s="112">
        <f t="shared" si="28"/>
        <v>0</v>
      </c>
      <c r="BE93" s="48"/>
      <c r="BF93" s="48"/>
      <c r="BG93" s="113"/>
      <c r="BH93" s="113"/>
      <c r="BI93" s="113"/>
      <c r="BJ93" s="113"/>
      <c r="BK93" s="51"/>
      <c r="BL93" s="80"/>
      <c r="BM93" s="80"/>
      <c r="BN93" s="80"/>
      <c r="BO93" s="48"/>
      <c r="BP93" s="48"/>
      <c r="BQ93" s="48"/>
      <c r="BR93" s="48"/>
      <c r="BS93" s="48"/>
      <c r="BT93" s="48"/>
      <c r="BU93" s="48"/>
    </row>
    <row r="94" spans="1:73" s="13" customFormat="1" ht="24" customHeight="1" x14ac:dyDescent="0.3">
      <c r="A94" s="52"/>
      <c r="B94" s="36"/>
      <c r="C94" s="38"/>
      <c r="D94" s="36"/>
      <c r="E94" s="39"/>
      <c r="F94" s="40"/>
      <c r="G94" s="38"/>
      <c r="H94" s="43"/>
      <c r="I94" s="20"/>
      <c r="J94" s="15" t="str">
        <f t="shared" si="29"/>
        <v/>
      </c>
      <c r="K94" s="16">
        <f t="shared" si="30"/>
        <v>0.5</v>
      </c>
      <c r="L94" s="17">
        <f t="shared" si="31"/>
        <v>7.5</v>
      </c>
      <c r="M94" s="28">
        <f t="shared" si="32"/>
        <v>7.5</v>
      </c>
      <c r="N94" s="18">
        <f t="shared" si="33"/>
        <v>-7.5</v>
      </c>
      <c r="O94" s="32">
        <f t="shared" si="34"/>
        <v>-7.5</v>
      </c>
      <c r="P94" s="19"/>
      <c r="U94" s="78"/>
      <c r="V94" s="78"/>
      <c r="W94" s="78"/>
      <c r="X94" s="78"/>
      <c r="Y94" s="78"/>
      <c r="Z94" s="78"/>
      <c r="AA94" s="78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8"/>
      <c r="AU94" s="78"/>
      <c r="AV94" s="78"/>
      <c r="AW94" s="111"/>
      <c r="AX94" s="48"/>
      <c r="AY94" s="48"/>
      <c r="AZ94" s="48"/>
      <c r="BA94" s="107" t="e">
        <f t="shared" si="25"/>
        <v>#NUM!</v>
      </c>
      <c r="BB94" s="112">
        <f t="shared" si="26"/>
        <v>0</v>
      </c>
      <c r="BC94" s="112">
        <f t="shared" si="27"/>
        <v>600</v>
      </c>
      <c r="BD94" s="112">
        <f t="shared" si="28"/>
        <v>0</v>
      </c>
      <c r="BE94" s="48"/>
      <c r="BF94" s="48"/>
      <c r="BG94" s="113"/>
      <c r="BH94" s="113"/>
      <c r="BI94" s="113"/>
      <c r="BJ94" s="113"/>
      <c r="BK94" s="51"/>
      <c r="BL94" s="80"/>
      <c r="BM94" s="80"/>
      <c r="BN94" s="80"/>
      <c r="BO94" s="48"/>
      <c r="BP94" s="48"/>
      <c r="BQ94" s="48"/>
      <c r="BR94" s="48"/>
      <c r="BS94" s="48"/>
      <c r="BT94" s="48"/>
      <c r="BU94" s="48"/>
    </row>
    <row r="95" spans="1:73" s="13" customFormat="1" ht="24" customHeight="1" x14ac:dyDescent="0.3">
      <c r="A95" s="52"/>
      <c r="B95" s="36"/>
      <c r="C95" s="38"/>
      <c r="D95" s="36"/>
      <c r="E95" s="39"/>
      <c r="F95" s="40"/>
      <c r="G95" s="38"/>
      <c r="H95" s="43"/>
      <c r="I95" s="20"/>
      <c r="J95" s="15" t="str">
        <f t="shared" si="29"/>
        <v/>
      </c>
      <c r="K95" s="16">
        <f t="shared" si="30"/>
        <v>0.5</v>
      </c>
      <c r="L95" s="17">
        <f t="shared" si="31"/>
        <v>7.5</v>
      </c>
      <c r="M95" s="28">
        <f t="shared" si="32"/>
        <v>7.5</v>
      </c>
      <c r="N95" s="18">
        <f t="shared" si="33"/>
        <v>-7.5</v>
      </c>
      <c r="O95" s="32">
        <f t="shared" si="34"/>
        <v>-7.5</v>
      </c>
      <c r="P95" s="19"/>
      <c r="U95" s="78"/>
      <c r="V95" s="78"/>
      <c r="W95" s="78"/>
      <c r="X95" s="78"/>
      <c r="Y95" s="78"/>
      <c r="Z95" s="78"/>
      <c r="AA95" s="78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8"/>
      <c r="AU95" s="78"/>
      <c r="AV95" s="78"/>
      <c r="AW95" s="111"/>
      <c r="AX95" s="48"/>
      <c r="AY95" s="48"/>
      <c r="AZ95" s="48"/>
      <c r="BA95" s="107" t="e">
        <f t="shared" si="25"/>
        <v>#NUM!</v>
      </c>
      <c r="BB95" s="112">
        <f t="shared" si="26"/>
        <v>0</v>
      </c>
      <c r="BC95" s="112">
        <f t="shared" si="27"/>
        <v>600</v>
      </c>
      <c r="BD95" s="112">
        <f t="shared" si="28"/>
        <v>0</v>
      </c>
      <c r="BE95" s="48"/>
      <c r="BF95" s="48"/>
      <c r="BG95" s="113"/>
      <c r="BH95" s="113"/>
      <c r="BI95" s="113"/>
      <c r="BJ95" s="113"/>
      <c r="BK95" s="51"/>
      <c r="BL95" s="80"/>
      <c r="BM95" s="80"/>
      <c r="BN95" s="80"/>
      <c r="BO95" s="48"/>
      <c r="BP95" s="48"/>
      <c r="BQ95" s="48"/>
      <c r="BR95" s="48"/>
      <c r="BS95" s="48"/>
      <c r="BT95" s="48"/>
      <c r="BU95" s="48"/>
    </row>
    <row r="96" spans="1:73" s="13" customFormat="1" ht="24" customHeight="1" x14ac:dyDescent="0.3">
      <c r="A96" s="52"/>
      <c r="B96" s="36"/>
      <c r="C96" s="38"/>
      <c r="D96" s="36"/>
      <c r="E96" s="39"/>
      <c r="F96" s="40"/>
      <c r="G96" s="38"/>
      <c r="H96" s="43"/>
      <c r="I96" s="20"/>
      <c r="J96" s="15" t="str">
        <f t="shared" si="29"/>
        <v/>
      </c>
      <c r="K96" s="16">
        <f t="shared" si="30"/>
        <v>0.5</v>
      </c>
      <c r="L96" s="17">
        <f t="shared" si="31"/>
        <v>7.5</v>
      </c>
      <c r="M96" s="28">
        <f t="shared" si="32"/>
        <v>7.5</v>
      </c>
      <c r="N96" s="18">
        <f t="shared" si="33"/>
        <v>-7.5</v>
      </c>
      <c r="O96" s="32">
        <f t="shared" si="34"/>
        <v>-7.5</v>
      </c>
      <c r="P96" s="19"/>
      <c r="U96" s="78"/>
      <c r="V96" s="78"/>
      <c r="W96" s="78"/>
      <c r="X96" s="78"/>
      <c r="Y96" s="78"/>
      <c r="Z96" s="78"/>
      <c r="AA96" s="78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8"/>
      <c r="AU96" s="78"/>
      <c r="AV96" s="78"/>
      <c r="AW96" s="111"/>
      <c r="AX96" s="48"/>
      <c r="AY96" s="48"/>
      <c r="AZ96" s="48"/>
      <c r="BA96" s="107" t="e">
        <f t="shared" si="25"/>
        <v>#NUM!</v>
      </c>
      <c r="BB96" s="112">
        <f t="shared" si="26"/>
        <v>0</v>
      </c>
      <c r="BC96" s="112">
        <f t="shared" si="27"/>
        <v>600</v>
      </c>
      <c r="BD96" s="112">
        <f t="shared" si="28"/>
        <v>0</v>
      </c>
      <c r="BE96" s="48"/>
      <c r="BF96" s="48"/>
      <c r="BG96" s="113"/>
      <c r="BH96" s="113"/>
      <c r="BI96" s="113"/>
      <c r="BJ96" s="113"/>
      <c r="BK96" s="51"/>
      <c r="BL96" s="80"/>
      <c r="BM96" s="80"/>
      <c r="BN96" s="80"/>
      <c r="BO96" s="48"/>
      <c r="BP96" s="48"/>
      <c r="BQ96" s="48"/>
      <c r="BR96" s="48"/>
      <c r="BS96" s="48"/>
      <c r="BT96" s="48"/>
      <c r="BU96" s="48"/>
    </row>
    <row r="97" spans="1:73" s="13" customFormat="1" ht="24" customHeight="1" x14ac:dyDescent="0.3">
      <c r="A97" s="52"/>
      <c r="B97" s="36"/>
      <c r="C97" s="38"/>
      <c r="D97" s="36"/>
      <c r="E97" s="39"/>
      <c r="F97" s="40"/>
      <c r="G97" s="38"/>
      <c r="H97" s="43"/>
      <c r="I97" s="20"/>
      <c r="J97" s="15" t="str">
        <f t="shared" si="29"/>
        <v/>
      </c>
      <c r="K97" s="16">
        <f t="shared" si="30"/>
        <v>0.5</v>
      </c>
      <c r="L97" s="17">
        <f t="shared" si="31"/>
        <v>7.5</v>
      </c>
      <c r="M97" s="28">
        <f t="shared" si="32"/>
        <v>7.5</v>
      </c>
      <c r="N97" s="18">
        <f t="shared" si="33"/>
        <v>-7.5</v>
      </c>
      <c r="O97" s="32">
        <f t="shared" si="34"/>
        <v>-7.5</v>
      </c>
      <c r="P97" s="19"/>
      <c r="U97" s="78"/>
      <c r="V97" s="78"/>
      <c r="W97" s="78"/>
      <c r="X97" s="78"/>
      <c r="Y97" s="78"/>
      <c r="Z97" s="78"/>
      <c r="AA97" s="78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8"/>
      <c r="AU97" s="78"/>
      <c r="AV97" s="78"/>
      <c r="AW97" s="111"/>
      <c r="AX97" s="48"/>
      <c r="AY97" s="48"/>
      <c r="AZ97" s="48"/>
      <c r="BA97" s="107" t="e">
        <f t="shared" si="25"/>
        <v>#NUM!</v>
      </c>
      <c r="BB97" s="112">
        <f t="shared" si="26"/>
        <v>0</v>
      </c>
      <c r="BC97" s="112">
        <f t="shared" si="27"/>
        <v>600</v>
      </c>
      <c r="BD97" s="112">
        <f t="shared" si="28"/>
        <v>0</v>
      </c>
      <c r="BE97" s="48"/>
      <c r="BF97" s="48"/>
      <c r="BG97" s="113"/>
      <c r="BH97" s="113"/>
      <c r="BI97" s="113"/>
      <c r="BJ97" s="113"/>
      <c r="BK97" s="51"/>
      <c r="BL97" s="80"/>
      <c r="BM97" s="80"/>
      <c r="BN97" s="80"/>
      <c r="BO97" s="48"/>
      <c r="BP97" s="48"/>
      <c r="BQ97" s="48"/>
      <c r="BR97" s="48"/>
      <c r="BS97" s="48"/>
      <c r="BT97" s="48"/>
      <c r="BU97" s="48"/>
    </row>
    <row r="98" spans="1:73" s="13" customFormat="1" ht="24" customHeight="1" x14ac:dyDescent="0.3">
      <c r="A98" s="52"/>
      <c r="B98" s="54"/>
      <c r="C98" s="55"/>
      <c r="D98" s="54"/>
      <c r="E98" s="52"/>
      <c r="F98" s="56"/>
      <c r="G98" s="55"/>
      <c r="H98" s="43"/>
      <c r="I98" s="20"/>
      <c r="J98" s="15" t="str">
        <f t="shared" si="29"/>
        <v/>
      </c>
      <c r="K98" s="16">
        <f t="shared" si="30"/>
        <v>0.5</v>
      </c>
      <c r="L98" s="17">
        <f t="shared" si="31"/>
        <v>7.5</v>
      </c>
      <c r="M98" s="28">
        <f t="shared" si="32"/>
        <v>7.5</v>
      </c>
      <c r="N98" s="18">
        <f t="shared" si="33"/>
        <v>-7.5</v>
      </c>
      <c r="O98" s="32">
        <f t="shared" si="34"/>
        <v>-7.5</v>
      </c>
      <c r="P98" s="19"/>
      <c r="U98" s="78"/>
      <c r="V98" s="78"/>
      <c r="W98" s="78"/>
      <c r="X98" s="78"/>
      <c r="Y98" s="78"/>
      <c r="Z98" s="78"/>
      <c r="AA98" s="78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8"/>
      <c r="AU98" s="78"/>
      <c r="AV98" s="78"/>
      <c r="AW98" s="111"/>
      <c r="AX98" s="48"/>
      <c r="AY98" s="48"/>
      <c r="AZ98" s="48"/>
      <c r="BA98" s="107" t="e">
        <f t="shared" si="25"/>
        <v>#NUM!</v>
      </c>
      <c r="BB98" s="112">
        <f t="shared" si="26"/>
        <v>0</v>
      </c>
      <c r="BC98" s="112">
        <f t="shared" si="27"/>
        <v>600</v>
      </c>
      <c r="BD98" s="112">
        <f t="shared" si="28"/>
        <v>0</v>
      </c>
      <c r="BE98" s="48"/>
      <c r="BF98" s="48"/>
      <c r="BG98" s="113"/>
      <c r="BH98" s="113"/>
      <c r="BI98" s="113"/>
      <c r="BJ98" s="113"/>
      <c r="BK98" s="51"/>
      <c r="BL98" s="80"/>
      <c r="BM98" s="80"/>
      <c r="BN98" s="80"/>
      <c r="BO98" s="48"/>
      <c r="BP98" s="48"/>
      <c r="BQ98" s="48"/>
      <c r="BR98" s="48"/>
      <c r="BS98" s="48"/>
      <c r="BT98" s="48"/>
      <c r="BU98" s="48"/>
    </row>
    <row r="99" spans="1:73" s="13" customFormat="1" ht="24" customHeight="1" x14ac:dyDescent="0.3">
      <c r="A99" s="53"/>
      <c r="B99" s="36"/>
      <c r="C99" s="38"/>
      <c r="D99" s="36"/>
      <c r="E99" s="39"/>
      <c r="F99" s="40"/>
      <c r="G99" s="38"/>
      <c r="H99" s="43"/>
      <c r="I99" s="20"/>
      <c r="J99" s="15" t="str">
        <f t="shared" si="29"/>
        <v/>
      </c>
      <c r="K99" s="16">
        <f t="shared" si="30"/>
        <v>0.5</v>
      </c>
      <c r="L99" s="17">
        <f t="shared" si="31"/>
        <v>7.5</v>
      </c>
      <c r="M99" s="28">
        <f t="shared" si="32"/>
        <v>7.5</v>
      </c>
      <c r="N99" s="18">
        <f t="shared" si="33"/>
        <v>-7.5</v>
      </c>
      <c r="O99" s="32">
        <f t="shared" si="34"/>
        <v>-7.5</v>
      </c>
      <c r="P99" s="19"/>
      <c r="U99" s="78"/>
      <c r="V99" s="78"/>
      <c r="W99" s="78"/>
      <c r="X99" s="78"/>
      <c r="Y99" s="78"/>
      <c r="Z99" s="78"/>
      <c r="AA99" s="78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8"/>
      <c r="AU99" s="78"/>
      <c r="AV99" s="78"/>
      <c r="AW99" s="111"/>
      <c r="AX99" s="48"/>
      <c r="AY99" s="48"/>
      <c r="AZ99" s="48"/>
      <c r="BA99" s="107" t="e">
        <f t="shared" si="25"/>
        <v>#NUM!</v>
      </c>
      <c r="BB99" s="112">
        <f t="shared" si="26"/>
        <v>0</v>
      </c>
      <c r="BC99" s="112">
        <f t="shared" si="27"/>
        <v>600</v>
      </c>
      <c r="BD99" s="112">
        <f t="shared" si="28"/>
        <v>0</v>
      </c>
      <c r="BE99" s="48"/>
      <c r="BF99" s="48"/>
      <c r="BG99" s="113"/>
      <c r="BH99" s="113"/>
      <c r="BI99" s="113"/>
      <c r="BJ99" s="113"/>
      <c r="BK99" s="51"/>
      <c r="BL99" s="80"/>
      <c r="BM99" s="80"/>
      <c r="BN99" s="80"/>
      <c r="BO99" s="48"/>
      <c r="BP99" s="48"/>
      <c r="BQ99" s="48"/>
      <c r="BR99" s="48"/>
      <c r="BS99" s="48"/>
      <c r="BT99" s="48"/>
      <c r="BU99" s="48"/>
    </row>
    <row r="100" spans="1:73" s="13" customFormat="1" ht="24" customHeight="1" x14ac:dyDescent="0.3">
      <c r="A100" s="52"/>
      <c r="B100" s="36"/>
      <c r="C100" s="38"/>
      <c r="D100" s="36"/>
      <c r="E100" s="39"/>
      <c r="F100" s="40"/>
      <c r="G100" s="38"/>
      <c r="H100" s="43"/>
      <c r="I100" s="20"/>
      <c r="J100" s="15" t="str">
        <f t="shared" si="29"/>
        <v/>
      </c>
      <c r="K100" s="16">
        <f t="shared" si="30"/>
        <v>0.5</v>
      </c>
      <c r="L100" s="17">
        <f t="shared" si="31"/>
        <v>7.5</v>
      </c>
      <c r="M100" s="28">
        <f t="shared" si="32"/>
        <v>7.5</v>
      </c>
      <c r="N100" s="18">
        <f t="shared" si="33"/>
        <v>-7.5</v>
      </c>
      <c r="O100" s="32">
        <f t="shared" si="34"/>
        <v>-7.5</v>
      </c>
      <c r="P100" s="19"/>
      <c r="U100" s="78"/>
      <c r="V100" s="78"/>
      <c r="W100" s="78"/>
      <c r="X100" s="78"/>
      <c r="Y100" s="78"/>
      <c r="Z100" s="78"/>
      <c r="AA100" s="78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8"/>
      <c r="AU100" s="78"/>
      <c r="AV100" s="78"/>
      <c r="AW100" s="111"/>
      <c r="AX100" s="48"/>
      <c r="AY100" s="48"/>
      <c r="AZ100" s="48"/>
      <c r="BA100" s="107" t="e">
        <f t="shared" si="25"/>
        <v>#NUM!</v>
      </c>
      <c r="BB100" s="112">
        <f t="shared" si="26"/>
        <v>0</v>
      </c>
      <c r="BC100" s="112">
        <f t="shared" si="27"/>
        <v>600</v>
      </c>
      <c r="BD100" s="112">
        <f t="shared" si="28"/>
        <v>0</v>
      </c>
      <c r="BE100" s="48"/>
      <c r="BF100" s="48"/>
      <c r="BG100" s="113"/>
      <c r="BH100" s="113"/>
      <c r="BI100" s="113"/>
      <c r="BJ100" s="113"/>
      <c r="BK100" s="51"/>
      <c r="BL100" s="80"/>
      <c r="BM100" s="80"/>
      <c r="BN100" s="80"/>
      <c r="BO100" s="48"/>
      <c r="BP100" s="48"/>
      <c r="BQ100" s="48"/>
      <c r="BR100" s="48"/>
      <c r="BS100" s="48"/>
      <c r="BT100" s="48"/>
      <c r="BU100" s="48"/>
    </row>
    <row r="101" spans="1:73" s="13" customFormat="1" ht="24" customHeight="1" x14ac:dyDescent="0.3">
      <c r="A101" s="52"/>
      <c r="B101" s="36"/>
      <c r="C101" s="38"/>
      <c r="D101" s="36"/>
      <c r="E101" s="39"/>
      <c r="F101" s="40"/>
      <c r="G101" s="38"/>
      <c r="H101" s="43"/>
      <c r="I101" s="20"/>
      <c r="J101" s="15" t="str">
        <f t="shared" si="29"/>
        <v/>
      </c>
      <c r="K101" s="16">
        <f t="shared" si="30"/>
        <v>0.5</v>
      </c>
      <c r="L101" s="17">
        <f t="shared" si="31"/>
        <v>7.5</v>
      </c>
      <c r="M101" s="28">
        <f t="shared" si="32"/>
        <v>7.5</v>
      </c>
      <c r="N101" s="18">
        <f t="shared" si="33"/>
        <v>-7.5</v>
      </c>
      <c r="O101" s="32">
        <f t="shared" si="34"/>
        <v>-7.5</v>
      </c>
      <c r="P101" s="19"/>
      <c r="U101" s="78"/>
      <c r="V101" s="78"/>
      <c r="W101" s="78"/>
      <c r="X101" s="78"/>
      <c r="Y101" s="78"/>
      <c r="Z101" s="78"/>
      <c r="AA101" s="78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8"/>
      <c r="AU101" s="78"/>
      <c r="AV101" s="78"/>
      <c r="AW101" s="111"/>
      <c r="AX101" s="48"/>
      <c r="AY101" s="48"/>
      <c r="AZ101" s="48"/>
      <c r="BA101" s="107" t="e">
        <f t="shared" si="25"/>
        <v>#NUM!</v>
      </c>
      <c r="BB101" s="112">
        <f t="shared" si="26"/>
        <v>0</v>
      </c>
      <c r="BC101" s="112">
        <f t="shared" si="27"/>
        <v>600</v>
      </c>
      <c r="BD101" s="112">
        <f t="shared" si="28"/>
        <v>0</v>
      </c>
      <c r="BE101" s="48"/>
      <c r="BF101" s="48"/>
      <c r="BG101" s="113"/>
      <c r="BH101" s="113"/>
      <c r="BI101" s="113"/>
      <c r="BJ101" s="113"/>
      <c r="BK101" s="51"/>
      <c r="BL101" s="80"/>
      <c r="BM101" s="80"/>
      <c r="BN101" s="80"/>
      <c r="BO101" s="48"/>
      <c r="BP101" s="48"/>
      <c r="BQ101" s="48"/>
      <c r="BR101" s="48"/>
      <c r="BS101" s="48"/>
      <c r="BT101" s="48"/>
      <c r="BU101" s="48"/>
    </row>
    <row r="102" spans="1:73" s="13" customFormat="1" ht="24" customHeight="1" x14ac:dyDescent="0.3">
      <c r="A102" s="52"/>
      <c r="B102" s="36"/>
      <c r="C102" s="38"/>
      <c r="D102" s="36"/>
      <c r="E102" s="39"/>
      <c r="F102" s="40"/>
      <c r="G102" s="38"/>
      <c r="H102" s="43"/>
      <c r="I102" s="20"/>
      <c r="J102" s="15" t="str">
        <f t="shared" si="29"/>
        <v/>
      </c>
      <c r="K102" s="16">
        <f t="shared" si="30"/>
        <v>0.5</v>
      </c>
      <c r="L102" s="17">
        <f t="shared" si="31"/>
        <v>7.5</v>
      </c>
      <c r="M102" s="28">
        <f t="shared" si="32"/>
        <v>7.5</v>
      </c>
      <c r="N102" s="18">
        <f t="shared" si="33"/>
        <v>-7.5</v>
      </c>
      <c r="O102" s="32">
        <f t="shared" si="34"/>
        <v>-7.5</v>
      </c>
      <c r="P102" s="19"/>
      <c r="U102" s="78"/>
      <c r="V102" s="78"/>
      <c r="W102" s="78"/>
      <c r="X102" s="78"/>
      <c r="Y102" s="78"/>
      <c r="Z102" s="78"/>
      <c r="AA102" s="78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8"/>
      <c r="AU102" s="78"/>
      <c r="AV102" s="78"/>
      <c r="AW102" s="111"/>
      <c r="AX102" s="48"/>
      <c r="AY102" s="48"/>
      <c r="AZ102" s="48"/>
      <c r="BA102" s="107" t="e">
        <f t="shared" si="25"/>
        <v>#NUM!</v>
      </c>
      <c r="BB102" s="112">
        <f t="shared" si="26"/>
        <v>0</v>
      </c>
      <c r="BC102" s="112">
        <f t="shared" si="27"/>
        <v>600</v>
      </c>
      <c r="BD102" s="112">
        <f t="shared" si="28"/>
        <v>0</v>
      </c>
      <c r="BE102" s="48"/>
      <c r="BF102" s="48"/>
      <c r="BG102" s="113"/>
      <c r="BH102" s="113"/>
      <c r="BI102" s="113"/>
      <c r="BJ102" s="113"/>
      <c r="BK102" s="51"/>
      <c r="BL102" s="80"/>
      <c r="BM102" s="80"/>
      <c r="BN102" s="80"/>
      <c r="BO102" s="48"/>
      <c r="BP102" s="48"/>
      <c r="BQ102" s="48"/>
      <c r="BR102" s="48"/>
      <c r="BS102" s="48"/>
      <c r="BT102" s="48"/>
      <c r="BU102" s="48"/>
    </row>
    <row r="103" spans="1:73" s="13" customFormat="1" ht="24" customHeight="1" x14ac:dyDescent="0.3">
      <c r="A103" s="52"/>
      <c r="B103" s="36"/>
      <c r="C103" s="38"/>
      <c r="D103" s="36"/>
      <c r="E103" s="39"/>
      <c r="F103" s="40"/>
      <c r="G103" s="38"/>
      <c r="H103" s="43"/>
      <c r="I103" s="20"/>
      <c r="J103" s="15" t="str">
        <f t="shared" si="29"/>
        <v/>
      </c>
      <c r="K103" s="16">
        <f t="shared" si="30"/>
        <v>0.5</v>
      </c>
      <c r="L103" s="17">
        <f t="shared" si="31"/>
        <v>7.5</v>
      </c>
      <c r="M103" s="28">
        <f t="shared" si="32"/>
        <v>7.5</v>
      </c>
      <c r="N103" s="18">
        <f t="shared" si="33"/>
        <v>-7.5</v>
      </c>
      <c r="O103" s="32">
        <f t="shared" si="34"/>
        <v>-7.5</v>
      </c>
      <c r="P103" s="19"/>
      <c r="U103" s="78"/>
      <c r="V103" s="78"/>
      <c r="W103" s="78"/>
      <c r="X103" s="78"/>
      <c r="Y103" s="78"/>
      <c r="Z103" s="78"/>
      <c r="AA103" s="78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8"/>
      <c r="AU103" s="78"/>
      <c r="AV103" s="78"/>
      <c r="AW103" s="111"/>
      <c r="AX103" s="48"/>
      <c r="AY103" s="48"/>
      <c r="AZ103" s="48"/>
      <c r="BA103" s="107" t="e">
        <f t="shared" ref="BA103:BA134" si="35">IF(ISBLANK(A103),BA102,A103)</f>
        <v>#NUM!</v>
      </c>
      <c r="BB103" s="112">
        <f t="shared" ref="BB103:BB134" si="36">IF(ISBLANK(A103),BB102,BB102+M103)</f>
        <v>0</v>
      </c>
      <c r="BC103" s="112">
        <f t="shared" ref="BC103:BC134" si="37">IF(BC102&lt;=600,600,IF(ISBLANK(A103),BC102,BC102+O103))</f>
        <v>600</v>
      </c>
      <c r="BD103" s="112">
        <f t="shared" ref="BD103:BD134" si="38">IF(BD102&gt;=2000,2000,IF(ISBLANK(A103),BD102,BD102+J103))</f>
        <v>0</v>
      </c>
      <c r="BE103" s="48"/>
      <c r="BF103" s="48"/>
      <c r="BG103" s="113"/>
      <c r="BH103" s="113"/>
      <c r="BI103" s="113"/>
      <c r="BJ103" s="113"/>
      <c r="BK103" s="51"/>
      <c r="BL103" s="80"/>
      <c r="BM103" s="80"/>
      <c r="BN103" s="80"/>
      <c r="BO103" s="48"/>
      <c r="BP103" s="48"/>
      <c r="BQ103" s="48"/>
      <c r="BR103" s="48"/>
      <c r="BS103" s="48"/>
      <c r="BT103" s="48"/>
      <c r="BU103" s="48"/>
    </row>
    <row r="104" spans="1:73" s="13" customFormat="1" ht="24" customHeight="1" x14ac:dyDescent="0.3">
      <c r="A104" s="52"/>
      <c r="B104" s="36"/>
      <c r="C104" s="38"/>
      <c r="D104" s="36"/>
      <c r="E104" s="39"/>
      <c r="F104" s="40"/>
      <c r="G104" s="38"/>
      <c r="H104" s="43"/>
      <c r="I104" s="20"/>
      <c r="J104" s="15" t="str">
        <f t="shared" si="29"/>
        <v/>
      </c>
      <c r="K104" s="16">
        <f t="shared" si="30"/>
        <v>0.5</v>
      </c>
      <c r="L104" s="17">
        <f t="shared" si="31"/>
        <v>7.5</v>
      </c>
      <c r="M104" s="28">
        <f t="shared" si="32"/>
        <v>7.5</v>
      </c>
      <c r="N104" s="18">
        <f t="shared" si="33"/>
        <v>-7.5</v>
      </c>
      <c r="O104" s="32">
        <f t="shared" si="34"/>
        <v>-7.5</v>
      </c>
      <c r="P104" s="19"/>
      <c r="U104" s="78"/>
      <c r="V104" s="78"/>
      <c r="W104" s="78"/>
      <c r="X104" s="78"/>
      <c r="Y104" s="78"/>
      <c r="Z104" s="78"/>
      <c r="AA104" s="78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8"/>
      <c r="AU104" s="78"/>
      <c r="AV104" s="78"/>
      <c r="AW104" s="111"/>
      <c r="AX104" s="48"/>
      <c r="AY104" s="48"/>
      <c r="AZ104" s="48"/>
      <c r="BA104" s="107" t="e">
        <f t="shared" si="35"/>
        <v>#NUM!</v>
      </c>
      <c r="BB104" s="112">
        <f t="shared" si="36"/>
        <v>0</v>
      </c>
      <c r="BC104" s="112">
        <f t="shared" si="37"/>
        <v>600</v>
      </c>
      <c r="BD104" s="112">
        <f t="shared" si="38"/>
        <v>0</v>
      </c>
      <c r="BE104" s="48"/>
      <c r="BF104" s="48"/>
      <c r="BG104" s="113"/>
      <c r="BH104" s="113"/>
      <c r="BI104" s="113"/>
      <c r="BJ104" s="113"/>
      <c r="BK104" s="51"/>
      <c r="BL104" s="80"/>
      <c r="BM104" s="80"/>
      <c r="BN104" s="80"/>
      <c r="BO104" s="48"/>
      <c r="BP104" s="48"/>
      <c r="BQ104" s="48"/>
      <c r="BR104" s="48"/>
      <c r="BS104" s="48"/>
      <c r="BT104" s="48"/>
      <c r="BU104" s="48"/>
    </row>
    <row r="105" spans="1:73" s="13" customFormat="1" ht="24" customHeight="1" x14ac:dyDescent="0.3">
      <c r="A105" s="52"/>
      <c r="B105" s="36"/>
      <c r="C105" s="38"/>
      <c r="D105" s="36"/>
      <c r="E105" s="39"/>
      <c r="F105" s="40"/>
      <c r="G105" s="38"/>
      <c r="H105" s="43"/>
      <c r="I105" s="20"/>
      <c r="J105" s="15" t="str">
        <f t="shared" si="29"/>
        <v/>
      </c>
      <c r="K105" s="16">
        <f t="shared" si="30"/>
        <v>0.5</v>
      </c>
      <c r="L105" s="17">
        <f t="shared" si="31"/>
        <v>7.5</v>
      </c>
      <c r="M105" s="28">
        <f t="shared" si="32"/>
        <v>7.5</v>
      </c>
      <c r="N105" s="18">
        <f t="shared" si="33"/>
        <v>-7.5</v>
      </c>
      <c r="O105" s="32">
        <f t="shared" si="34"/>
        <v>-7.5</v>
      </c>
      <c r="P105" s="19"/>
      <c r="U105" s="78"/>
      <c r="V105" s="78"/>
      <c r="W105" s="78"/>
      <c r="X105" s="78"/>
      <c r="Y105" s="78"/>
      <c r="Z105" s="78"/>
      <c r="AA105" s="78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8"/>
      <c r="AU105" s="78"/>
      <c r="AV105" s="78"/>
      <c r="AW105" s="111"/>
      <c r="AX105" s="48"/>
      <c r="AY105" s="48"/>
      <c r="AZ105" s="48"/>
      <c r="BA105" s="107" t="e">
        <f t="shared" si="35"/>
        <v>#NUM!</v>
      </c>
      <c r="BB105" s="112">
        <f t="shared" si="36"/>
        <v>0</v>
      </c>
      <c r="BC105" s="112">
        <f t="shared" si="37"/>
        <v>600</v>
      </c>
      <c r="BD105" s="112">
        <f t="shared" si="38"/>
        <v>0</v>
      </c>
      <c r="BE105" s="48"/>
      <c r="BF105" s="48"/>
      <c r="BG105" s="113"/>
      <c r="BH105" s="113"/>
      <c r="BI105" s="113"/>
      <c r="BJ105" s="113"/>
      <c r="BK105" s="51"/>
      <c r="BL105" s="80"/>
      <c r="BM105" s="80"/>
      <c r="BN105" s="80"/>
      <c r="BO105" s="48"/>
      <c r="BP105" s="48"/>
      <c r="BQ105" s="48"/>
      <c r="BR105" s="48"/>
      <c r="BS105" s="48"/>
      <c r="BT105" s="48"/>
      <c r="BU105" s="48"/>
    </row>
    <row r="106" spans="1:73" s="13" customFormat="1" ht="24" customHeight="1" x14ac:dyDescent="0.3">
      <c r="A106" s="52"/>
      <c r="B106" s="54"/>
      <c r="C106" s="55"/>
      <c r="D106" s="54"/>
      <c r="E106" s="52"/>
      <c r="F106" s="56"/>
      <c r="G106" s="55"/>
      <c r="H106" s="43"/>
      <c r="I106" s="20"/>
      <c r="J106" s="15" t="str">
        <f t="shared" si="29"/>
        <v/>
      </c>
      <c r="K106" s="16">
        <f t="shared" si="30"/>
        <v>0.5</v>
      </c>
      <c r="L106" s="17">
        <f t="shared" si="31"/>
        <v>7.5</v>
      </c>
      <c r="M106" s="28">
        <f t="shared" si="32"/>
        <v>7.5</v>
      </c>
      <c r="N106" s="18">
        <f t="shared" si="33"/>
        <v>-7.5</v>
      </c>
      <c r="O106" s="32">
        <f t="shared" si="34"/>
        <v>-7.5</v>
      </c>
      <c r="P106" s="19"/>
      <c r="U106" s="78"/>
      <c r="V106" s="78"/>
      <c r="W106" s="78"/>
      <c r="X106" s="78"/>
      <c r="Y106" s="78"/>
      <c r="Z106" s="78"/>
      <c r="AA106" s="78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8"/>
      <c r="AU106" s="78"/>
      <c r="AV106" s="78"/>
      <c r="AW106" s="111"/>
      <c r="AX106" s="48"/>
      <c r="AY106" s="48"/>
      <c r="AZ106" s="48"/>
      <c r="BA106" s="107" t="e">
        <f t="shared" si="35"/>
        <v>#NUM!</v>
      </c>
      <c r="BB106" s="112">
        <f t="shared" si="36"/>
        <v>0</v>
      </c>
      <c r="BC106" s="112">
        <f t="shared" si="37"/>
        <v>600</v>
      </c>
      <c r="BD106" s="112">
        <f t="shared" si="38"/>
        <v>0</v>
      </c>
      <c r="BE106" s="48"/>
      <c r="BF106" s="48"/>
      <c r="BG106" s="113"/>
      <c r="BH106" s="113"/>
      <c r="BI106" s="113"/>
      <c r="BJ106" s="113"/>
      <c r="BK106" s="51"/>
      <c r="BL106" s="80"/>
      <c r="BM106" s="80"/>
      <c r="BN106" s="80"/>
      <c r="BO106" s="48"/>
      <c r="BP106" s="48"/>
      <c r="BQ106" s="48"/>
      <c r="BR106" s="48"/>
      <c r="BS106" s="48"/>
      <c r="BT106" s="48"/>
      <c r="BU106" s="48"/>
    </row>
    <row r="107" spans="1:73" s="13" customFormat="1" ht="24" customHeight="1" x14ac:dyDescent="0.3">
      <c r="A107" s="53"/>
      <c r="B107" s="36"/>
      <c r="C107" s="38"/>
      <c r="D107" s="36"/>
      <c r="E107" s="39"/>
      <c r="F107" s="40"/>
      <c r="G107" s="38"/>
      <c r="H107" s="43"/>
      <c r="I107" s="20"/>
      <c r="J107" s="15" t="str">
        <f t="shared" si="29"/>
        <v/>
      </c>
      <c r="K107" s="16">
        <f t="shared" si="30"/>
        <v>0.5</v>
      </c>
      <c r="L107" s="17">
        <f t="shared" si="31"/>
        <v>7.5</v>
      </c>
      <c r="M107" s="28">
        <f t="shared" si="32"/>
        <v>7.5</v>
      </c>
      <c r="N107" s="18">
        <f t="shared" si="33"/>
        <v>-7.5</v>
      </c>
      <c r="O107" s="32">
        <f t="shared" si="34"/>
        <v>-7.5</v>
      </c>
      <c r="P107" s="19"/>
      <c r="U107" s="78"/>
      <c r="V107" s="78"/>
      <c r="W107" s="78"/>
      <c r="X107" s="78"/>
      <c r="Y107" s="78"/>
      <c r="Z107" s="78"/>
      <c r="AA107" s="78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8"/>
      <c r="AU107" s="78"/>
      <c r="AV107" s="78"/>
      <c r="AW107" s="111"/>
      <c r="AX107" s="48"/>
      <c r="AY107" s="48"/>
      <c r="AZ107" s="48"/>
      <c r="BA107" s="107" t="e">
        <f t="shared" si="35"/>
        <v>#NUM!</v>
      </c>
      <c r="BB107" s="112">
        <f t="shared" si="36"/>
        <v>0</v>
      </c>
      <c r="BC107" s="112">
        <f t="shared" si="37"/>
        <v>600</v>
      </c>
      <c r="BD107" s="112">
        <f t="shared" si="38"/>
        <v>0</v>
      </c>
      <c r="BE107" s="48"/>
      <c r="BF107" s="48"/>
      <c r="BG107" s="113"/>
      <c r="BH107" s="113"/>
      <c r="BI107" s="113"/>
      <c r="BJ107" s="113"/>
      <c r="BK107" s="51"/>
      <c r="BL107" s="80"/>
      <c r="BM107" s="80"/>
      <c r="BN107" s="80"/>
      <c r="BO107" s="48"/>
      <c r="BP107" s="48"/>
      <c r="BQ107" s="48"/>
      <c r="BR107" s="48"/>
      <c r="BS107" s="48"/>
      <c r="BT107" s="48"/>
      <c r="BU107" s="48"/>
    </row>
    <row r="108" spans="1:73" s="13" customFormat="1" ht="24" customHeight="1" x14ac:dyDescent="0.3">
      <c r="A108" s="52"/>
      <c r="B108" s="36"/>
      <c r="C108" s="38"/>
      <c r="D108" s="36"/>
      <c r="E108" s="39"/>
      <c r="F108" s="40"/>
      <c r="G108" s="38"/>
      <c r="H108" s="43"/>
      <c r="I108" s="20"/>
      <c r="J108" s="15" t="str">
        <f t="shared" si="29"/>
        <v/>
      </c>
      <c r="K108" s="16">
        <f t="shared" si="30"/>
        <v>0.5</v>
      </c>
      <c r="L108" s="17">
        <f t="shared" si="31"/>
        <v>7.5</v>
      </c>
      <c r="M108" s="28">
        <f t="shared" si="32"/>
        <v>7.5</v>
      </c>
      <c r="N108" s="18">
        <f t="shared" si="33"/>
        <v>-7.5</v>
      </c>
      <c r="O108" s="32">
        <f t="shared" si="34"/>
        <v>-7.5</v>
      </c>
      <c r="P108" s="19"/>
      <c r="U108" s="78"/>
      <c r="V108" s="78"/>
      <c r="W108" s="78"/>
      <c r="X108" s="78"/>
      <c r="Y108" s="78"/>
      <c r="Z108" s="78"/>
      <c r="AA108" s="78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8"/>
      <c r="AU108" s="78"/>
      <c r="AV108" s="78"/>
      <c r="AW108" s="111"/>
      <c r="AX108" s="48"/>
      <c r="AY108" s="48"/>
      <c r="AZ108" s="48"/>
      <c r="BA108" s="107" t="e">
        <f t="shared" si="35"/>
        <v>#NUM!</v>
      </c>
      <c r="BB108" s="112">
        <f t="shared" si="36"/>
        <v>0</v>
      </c>
      <c r="BC108" s="112">
        <f t="shared" si="37"/>
        <v>600</v>
      </c>
      <c r="BD108" s="112">
        <f t="shared" si="38"/>
        <v>0</v>
      </c>
      <c r="BE108" s="48"/>
      <c r="BF108" s="48"/>
      <c r="BG108" s="113"/>
      <c r="BH108" s="113"/>
      <c r="BI108" s="113"/>
      <c r="BJ108" s="113"/>
      <c r="BK108" s="51"/>
      <c r="BL108" s="80"/>
      <c r="BM108" s="80"/>
      <c r="BN108" s="80"/>
      <c r="BO108" s="48"/>
      <c r="BP108" s="48"/>
      <c r="BQ108" s="48"/>
      <c r="BR108" s="48"/>
      <c r="BS108" s="48"/>
      <c r="BT108" s="48"/>
      <c r="BU108" s="48"/>
    </row>
    <row r="109" spans="1:73" s="13" customFormat="1" ht="24" customHeight="1" x14ac:dyDescent="0.3">
      <c r="A109" s="52"/>
      <c r="B109" s="36"/>
      <c r="C109" s="38"/>
      <c r="D109" s="36"/>
      <c r="E109" s="39"/>
      <c r="F109" s="40"/>
      <c r="G109" s="38"/>
      <c r="H109" s="43"/>
      <c r="I109" s="20"/>
      <c r="J109" s="15" t="str">
        <f t="shared" si="29"/>
        <v/>
      </c>
      <c r="K109" s="16">
        <f t="shared" si="30"/>
        <v>0.5</v>
      </c>
      <c r="L109" s="17">
        <f t="shared" si="31"/>
        <v>7.5</v>
      </c>
      <c r="M109" s="28">
        <f t="shared" si="32"/>
        <v>7.5</v>
      </c>
      <c r="N109" s="18">
        <f t="shared" si="33"/>
        <v>-7.5</v>
      </c>
      <c r="O109" s="32">
        <f t="shared" si="34"/>
        <v>-7.5</v>
      </c>
      <c r="P109" s="19"/>
      <c r="U109" s="78"/>
      <c r="V109" s="78"/>
      <c r="W109" s="78"/>
      <c r="X109" s="78"/>
      <c r="Y109" s="78"/>
      <c r="Z109" s="78"/>
      <c r="AA109" s="78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8"/>
      <c r="AU109" s="78"/>
      <c r="AV109" s="78"/>
      <c r="AW109" s="111"/>
      <c r="AX109" s="48"/>
      <c r="AY109" s="48"/>
      <c r="AZ109" s="48"/>
      <c r="BA109" s="107" t="e">
        <f t="shared" si="35"/>
        <v>#NUM!</v>
      </c>
      <c r="BB109" s="112">
        <f t="shared" si="36"/>
        <v>0</v>
      </c>
      <c r="BC109" s="112">
        <f t="shared" si="37"/>
        <v>600</v>
      </c>
      <c r="BD109" s="112">
        <f t="shared" si="38"/>
        <v>0</v>
      </c>
      <c r="BE109" s="48"/>
      <c r="BF109" s="48"/>
      <c r="BG109" s="113"/>
      <c r="BH109" s="113"/>
      <c r="BI109" s="113"/>
      <c r="BJ109" s="113"/>
      <c r="BK109" s="51"/>
      <c r="BL109" s="80"/>
      <c r="BM109" s="80"/>
      <c r="BN109" s="80"/>
      <c r="BO109" s="48"/>
      <c r="BP109" s="48"/>
      <c r="BQ109" s="48"/>
      <c r="BR109" s="48"/>
      <c r="BS109" s="48"/>
      <c r="BT109" s="48"/>
      <c r="BU109" s="48"/>
    </row>
    <row r="110" spans="1:73" s="13" customFormat="1" ht="24" customHeight="1" x14ac:dyDescent="0.3">
      <c r="A110" s="52"/>
      <c r="B110" s="36"/>
      <c r="C110" s="38"/>
      <c r="D110" s="36"/>
      <c r="E110" s="39"/>
      <c r="F110" s="40"/>
      <c r="G110" s="38"/>
      <c r="H110" s="43"/>
      <c r="I110" s="20"/>
      <c r="J110" s="15" t="str">
        <f t="shared" si="29"/>
        <v/>
      </c>
      <c r="K110" s="16">
        <f t="shared" si="30"/>
        <v>0.5</v>
      </c>
      <c r="L110" s="17">
        <f t="shared" si="31"/>
        <v>7.5</v>
      </c>
      <c r="M110" s="28">
        <f t="shared" si="32"/>
        <v>7.5</v>
      </c>
      <c r="N110" s="18">
        <f t="shared" si="33"/>
        <v>-7.5</v>
      </c>
      <c r="O110" s="32">
        <f t="shared" si="34"/>
        <v>-7.5</v>
      </c>
      <c r="P110" s="19"/>
      <c r="U110" s="78"/>
      <c r="V110" s="78"/>
      <c r="W110" s="78"/>
      <c r="X110" s="78"/>
      <c r="Y110" s="78"/>
      <c r="Z110" s="78"/>
      <c r="AA110" s="78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8"/>
      <c r="AU110" s="78"/>
      <c r="AV110" s="78"/>
      <c r="AW110" s="111"/>
      <c r="AX110" s="48"/>
      <c r="AY110" s="48"/>
      <c r="AZ110" s="48"/>
      <c r="BA110" s="107" t="e">
        <f t="shared" si="35"/>
        <v>#NUM!</v>
      </c>
      <c r="BB110" s="112">
        <f t="shared" si="36"/>
        <v>0</v>
      </c>
      <c r="BC110" s="112">
        <f t="shared" si="37"/>
        <v>600</v>
      </c>
      <c r="BD110" s="112">
        <f t="shared" si="38"/>
        <v>0</v>
      </c>
      <c r="BE110" s="48"/>
      <c r="BF110" s="48"/>
      <c r="BG110" s="113"/>
      <c r="BH110" s="113"/>
      <c r="BI110" s="113"/>
      <c r="BJ110" s="113"/>
      <c r="BK110" s="51"/>
      <c r="BL110" s="80"/>
      <c r="BM110" s="80"/>
      <c r="BN110" s="80"/>
      <c r="BO110" s="48"/>
      <c r="BP110" s="48"/>
      <c r="BQ110" s="48"/>
      <c r="BR110" s="48"/>
      <c r="BS110" s="48"/>
      <c r="BT110" s="48"/>
      <c r="BU110" s="48"/>
    </row>
    <row r="111" spans="1:73" s="13" customFormat="1" ht="24" customHeight="1" x14ac:dyDescent="0.3">
      <c r="A111" s="52"/>
      <c r="B111" s="36"/>
      <c r="C111" s="38"/>
      <c r="D111" s="36"/>
      <c r="E111" s="39"/>
      <c r="F111" s="40"/>
      <c r="G111" s="38"/>
      <c r="H111" s="43"/>
      <c r="I111" s="20"/>
      <c r="J111" s="15" t="str">
        <f t="shared" si="29"/>
        <v/>
      </c>
      <c r="K111" s="16">
        <f t="shared" si="30"/>
        <v>0.5</v>
      </c>
      <c r="L111" s="17">
        <f t="shared" si="31"/>
        <v>7.5</v>
      </c>
      <c r="M111" s="28">
        <f t="shared" si="32"/>
        <v>7.5</v>
      </c>
      <c r="N111" s="18">
        <f t="shared" si="33"/>
        <v>-7.5</v>
      </c>
      <c r="O111" s="32">
        <f t="shared" si="34"/>
        <v>-7.5</v>
      </c>
      <c r="P111" s="19"/>
      <c r="U111" s="78"/>
      <c r="V111" s="78"/>
      <c r="W111" s="78"/>
      <c r="X111" s="78"/>
      <c r="Y111" s="78"/>
      <c r="Z111" s="78"/>
      <c r="AA111" s="78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8"/>
      <c r="AU111" s="78"/>
      <c r="AV111" s="78"/>
      <c r="AW111" s="111"/>
      <c r="AX111" s="48"/>
      <c r="AY111" s="48"/>
      <c r="AZ111" s="48"/>
      <c r="BA111" s="107" t="e">
        <f t="shared" si="35"/>
        <v>#NUM!</v>
      </c>
      <c r="BB111" s="112">
        <f t="shared" si="36"/>
        <v>0</v>
      </c>
      <c r="BC111" s="112">
        <f t="shared" si="37"/>
        <v>600</v>
      </c>
      <c r="BD111" s="112">
        <f t="shared" si="38"/>
        <v>0</v>
      </c>
      <c r="BE111" s="48"/>
      <c r="BF111" s="48"/>
      <c r="BG111" s="113"/>
      <c r="BH111" s="113"/>
      <c r="BI111" s="113"/>
      <c r="BJ111" s="113"/>
      <c r="BK111" s="51"/>
      <c r="BL111" s="80"/>
      <c r="BM111" s="80"/>
      <c r="BN111" s="80"/>
      <c r="BO111" s="48"/>
      <c r="BP111" s="48"/>
      <c r="BQ111" s="48"/>
      <c r="BR111" s="48"/>
      <c r="BS111" s="48"/>
      <c r="BT111" s="48"/>
      <c r="BU111" s="48"/>
    </row>
    <row r="112" spans="1:73" s="13" customFormat="1" ht="24" customHeight="1" x14ac:dyDescent="0.3">
      <c r="A112" s="52"/>
      <c r="B112" s="36"/>
      <c r="C112" s="38"/>
      <c r="D112" s="36"/>
      <c r="E112" s="39"/>
      <c r="F112" s="40"/>
      <c r="G112" s="38"/>
      <c r="H112" s="43"/>
      <c r="I112" s="20"/>
      <c r="J112" s="15" t="str">
        <f t="shared" si="29"/>
        <v/>
      </c>
      <c r="K112" s="16">
        <f t="shared" si="30"/>
        <v>0.5</v>
      </c>
      <c r="L112" s="17">
        <f t="shared" si="31"/>
        <v>7.5</v>
      </c>
      <c r="M112" s="28">
        <f t="shared" si="32"/>
        <v>7.5</v>
      </c>
      <c r="N112" s="18">
        <f t="shared" si="33"/>
        <v>-7.5</v>
      </c>
      <c r="O112" s="32">
        <f t="shared" si="34"/>
        <v>-7.5</v>
      </c>
      <c r="P112" s="19"/>
      <c r="U112" s="78"/>
      <c r="V112" s="78"/>
      <c r="W112" s="78"/>
      <c r="X112" s="78"/>
      <c r="Y112" s="78"/>
      <c r="Z112" s="78"/>
      <c r="AA112" s="78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8"/>
      <c r="AU112" s="78"/>
      <c r="AV112" s="78"/>
      <c r="AW112" s="111"/>
      <c r="AX112" s="48"/>
      <c r="AY112" s="48"/>
      <c r="AZ112" s="48"/>
      <c r="BA112" s="107" t="e">
        <f t="shared" si="35"/>
        <v>#NUM!</v>
      </c>
      <c r="BB112" s="112">
        <f t="shared" si="36"/>
        <v>0</v>
      </c>
      <c r="BC112" s="112">
        <f t="shared" si="37"/>
        <v>600</v>
      </c>
      <c r="BD112" s="112">
        <f t="shared" si="38"/>
        <v>0</v>
      </c>
      <c r="BE112" s="48"/>
      <c r="BF112" s="48"/>
      <c r="BG112" s="113"/>
      <c r="BH112" s="113"/>
      <c r="BI112" s="113"/>
      <c r="BJ112" s="113"/>
      <c r="BK112" s="51"/>
      <c r="BL112" s="80"/>
      <c r="BM112" s="80"/>
      <c r="BN112" s="80"/>
      <c r="BO112" s="48"/>
      <c r="BP112" s="48"/>
      <c r="BQ112" s="48"/>
      <c r="BR112" s="48"/>
      <c r="BS112" s="48"/>
      <c r="BT112" s="48"/>
      <c r="BU112" s="48"/>
    </row>
    <row r="113" spans="1:73" s="13" customFormat="1" ht="24" customHeight="1" x14ac:dyDescent="0.3">
      <c r="A113" s="52"/>
      <c r="B113" s="36"/>
      <c r="C113" s="38"/>
      <c r="D113" s="36"/>
      <c r="E113" s="39"/>
      <c r="F113" s="40"/>
      <c r="G113" s="38"/>
      <c r="H113" s="43"/>
      <c r="I113" s="20"/>
      <c r="J113" s="15" t="str">
        <f t="shared" si="29"/>
        <v/>
      </c>
      <c r="K113" s="16">
        <f t="shared" si="30"/>
        <v>0.5</v>
      </c>
      <c r="L113" s="17">
        <f t="shared" si="31"/>
        <v>7.5</v>
      </c>
      <c r="M113" s="28">
        <f t="shared" si="32"/>
        <v>7.5</v>
      </c>
      <c r="N113" s="18">
        <f t="shared" si="33"/>
        <v>-7.5</v>
      </c>
      <c r="O113" s="32">
        <f t="shared" si="34"/>
        <v>-7.5</v>
      </c>
      <c r="P113" s="19"/>
      <c r="U113" s="78"/>
      <c r="V113" s="78"/>
      <c r="W113" s="78"/>
      <c r="X113" s="78"/>
      <c r="Y113" s="78"/>
      <c r="Z113" s="78"/>
      <c r="AA113" s="78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8"/>
      <c r="AU113" s="78"/>
      <c r="AV113" s="78"/>
      <c r="AW113" s="111"/>
      <c r="AX113" s="48"/>
      <c r="AY113" s="48"/>
      <c r="AZ113" s="48"/>
      <c r="BA113" s="107" t="e">
        <f t="shared" si="35"/>
        <v>#NUM!</v>
      </c>
      <c r="BB113" s="112">
        <f t="shared" si="36"/>
        <v>0</v>
      </c>
      <c r="BC113" s="112">
        <f t="shared" si="37"/>
        <v>600</v>
      </c>
      <c r="BD113" s="112">
        <f t="shared" si="38"/>
        <v>0</v>
      </c>
      <c r="BE113" s="48"/>
      <c r="BF113" s="48"/>
      <c r="BG113" s="113"/>
      <c r="BH113" s="113"/>
      <c r="BI113" s="113"/>
      <c r="BJ113" s="113"/>
      <c r="BK113" s="51"/>
      <c r="BL113" s="80"/>
      <c r="BM113" s="80"/>
      <c r="BN113" s="80"/>
      <c r="BO113" s="48"/>
      <c r="BP113" s="48"/>
      <c r="BQ113" s="48"/>
      <c r="BR113" s="48"/>
      <c r="BS113" s="48"/>
      <c r="BT113" s="48"/>
      <c r="BU113" s="48"/>
    </row>
    <row r="114" spans="1:73" s="13" customFormat="1" ht="24" customHeight="1" x14ac:dyDescent="0.3">
      <c r="A114" s="52"/>
      <c r="B114" s="54"/>
      <c r="C114" s="55"/>
      <c r="D114" s="54"/>
      <c r="E114" s="52"/>
      <c r="F114" s="56"/>
      <c r="G114" s="55"/>
      <c r="H114" s="43"/>
      <c r="I114" s="20"/>
      <c r="J114" s="15" t="str">
        <f t="shared" si="29"/>
        <v/>
      </c>
      <c r="K114" s="16">
        <f t="shared" si="30"/>
        <v>0.5</v>
      </c>
      <c r="L114" s="17">
        <f t="shared" si="31"/>
        <v>7.5</v>
      </c>
      <c r="M114" s="28">
        <f t="shared" si="32"/>
        <v>7.5</v>
      </c>
      <c r="N114" s="18">
        <f t="shared" si="33"/>
        <v>-7.5</v>
      </c>
      <c r="O114" s="32">
        <f t="shared" si="34"/>
        <v>-7.5</v>
      </c>
      <c r="P114" s="19"/>
      <c r="U114" s="78"/>
      <c r="V114" s="78"/>
      <c r="W114" s="78"/>
      <c r="X114" s="78"/>
      <c r="Y114" s="78"/>
      <c r="Z114" s="78"/>
      <c r="AA114" s="78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8"/>
      <c r="AU114" s="78"/>
      <c r="AV114" s="78"/>
      <c r="AW114" s="111"/>
      <c r="AX114" s="48"/>
      <c r="AY114" s="48"/>
      <c r="AZ114" s="48"/>
      <c r="BA114" s="107" t="e">
        <f t="shared" si="35"/>
        <v>#NUM!</v>
      </c>
      <c r="BB114" s="112">
        <f t="shared" si="36"/>
        <v>0</v>
      </c>
      <c r="BC114" s="112">
        <f t="shared" si="37"/>
        <v>600</v>
      </c>
      <c r="BD114" s="112">
        <f t="shared" si="38"/>
        <v>0</v>
      </c>
      <c r="BE114" s="48"/>
      <c r="BF114" s="48"/>
      <c r="BG114" s="113"/>
      <c r="BH114" s="113"/>
      <c r="BI114" s="113"/>
      <c r="BJ114" s="113"/>
      <c r="BK114" s="51"/>
      <c r="BL114" s="80"/>
      <c r="BM114" s="80"/>
      <c r="BN114" s="80"/>
      <c r="BO114" s="48"/>
      <c r="BP114" s="48"/>
      <c r="BQ114" s="48"/>
      <c r="BR114" s="48"/>
      <c r="BS114" s="48"/>
      <c r="BT114" s="48"/>
      <c r="BU114" s="48"/>
    </row>
    <row r="115" spans="1:73" s="13" customFormat="1" ht="24" customHeight="1" x14ac:dyDescent="0.3">
      <c r="A115" s="53"/>
      <c r="B115" s="36"/>
      <c r="C115" s="38"/>
      <c r="D115" s="36"/>
      <c r="E115" s="39"/>
      <c r="F115" s="40"/>
      <c r="G115" s="38"/>
      <c r="H115" s="43"/>
      <c r="I115" s="20"/>
      <c r="J115" s="15" t="str">
        <f t="shared" si="29"/>
        <v/>
      </c>
      <c r="K115" s="16">
        <f t="shared" si="30"/>
        <v>0.5</v>
      </c>
      <c r="L115" s="17">
        <f t="shared" si="31"/>
        <v>7.5</v>
      </c>
      <c r="M115" s="28">
        <f t="shared" si="32"/>
        <v>7.5</v>
      </c>
      <c r="N115" s="18">
        <f t="shared" si="33"/>
        <v>-7.5</v>
      </c>
      <c r="O115" s="32">
        <f t="shared" si="34"/>
        <v>-7.5</v>
      </c>
      <c r="P115" s="19"/>
      <c r="U115" s="78"/>
      <c r="V115" s="78"/>
      <c r="W115" s="78"/>
      <c r="X115" s="78"/>
      <c r="Y115" s="78"/>
      <c r="Z115" s="78"/>
      <c r="AA115" s="78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8"/>
      <c r="AU115" s="78"/>
      <c r="AV115" s="78"/>
      <c r="AW115" s="111"/>
      <c r="AX115" s="48"/>
      <c r="AY115" s="48"/>
      <c r="AZ115" s="48"/>
      <c r="BA115" s="107" t="e">
        <f t="shared" si="35"/>
        <v>#NUM!</v>
      </c>
      <c r="BB115" s="112">
        <f t="shared" si="36"/>
        <v>0</v>
      </c>
      <c r="BC115" s="112">
        <f t="shared" si="37"/>
        <v>600</v>
      </c>
      <c r="BD115" s="112">
        <f t="shared" si="38"/>
        <v>0</v>
      </c>
      <c r="BE115" s="48"/>
      <c r="BF115" s="48"/>
      <c r="BG115" s="113"/>
      <c r="BH115" s="113"/>
      <c r="BI115" s="113"/>
      <c r="BJ115" s="113"/>
      <c r="BK115" s="51"/>
      <c r="BL115" s="80"/>
      <c r="BM115" s="80"/>
      <c r="BN115" s="80"/>
      <c r="BO115" s="48"/>
      <c r="BP115" s="48"/>
      <c r="BQ115" s="48"/>
      <c r="BR115" s="48"/>
      <c r="BS115" s="48"/>
      <c r="BT115" s="48"/>
      <c r="BU115" s="48"/>
    </row>
    <row r="116" spans="1:73" s="13" customFormat="1" ht="24" customHeight="1" x14ac:dyDescent="0.3">
      <c r="A116" s="52"/>
      <c r="B116" s="36"/>
      <c r="C116" s="38"/>
      <c r="D116" s="36"/>
      <c r="E116" s="39"/>
      <c r="F116" s="40"/>
      <c r="G116" s="38"/>
      <c r="H116" s="43"/>
      <c r="I116" s="20"/>
      <c r="J116" s="15" t="str">
        <f t="shared" si="29"/>
        <v/>
      </c>
      <c r="K116" s="16">
        <f t="shared" si="30"/>
        <v>0.5</v>
      </c>
      <c r="L116" s="17">
        <f t="shared" si="31"/>
        <v>7.5</v>
      </c>
      <c r="M116" s="28">
        <f t="shared" si="32"/>
        <v>7.5</v>
      </c>
      <c r="N116" s="18">
        <f t="shared" si="33"/>
        <v>-7.5</v>
      </c>
      <c r="O116" s="32">
        <f t="shared" si="34"/>
        <v>-7.5</v>
      </c>
      <c r="P116" s="19"/>
      <c r="U116" s="78"/>
      <c r="V116" s="78"/>
      <c r="W116" s="78"/>
      <c r="X116" s="78"/>
      <c r="Y116" s="78"/>
      <c r="Z116" s="78"/>
      <c r="AA116" s="78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79"/>
      <c r="AR116" s="79"/>
      <c r="AS116" s="79"/>
      <c r="AT116" s="78"/>
      <c r="AU116" s="78"/>
      <c r="AV116" s="78"/>
      <c r="AW116" s="111"/>
      <c r="AX116" s="48"/>
      <c r="AY116" s="48"/>
      <c r="AZ116" s="48"/>
      <c r="BA116" s="107" t="e">
        <f t="shared" si="35"/>
        <v>#NUM!</v>
      </c>
      <c r="BB116" s="112">
        <f t="shared" si="36"/>
        <v>0</v>
      </c>
      <c r="BC116" s="112">
        <f t="shared" si="37"/>
        <v>600</v>
      </c>
      <c r="BD116" s="112">
        <f t="shared" si="38"/>
        <v>0</v>
      </c>
      <c r="BE116" s="48"/>
      <c r="BF116" s="48"/>
      <c r="BG116" s="113"/>
      <c r="BH116" s="113"/>
      <c r="BI116" s="113"/>
      <c r="BJ116" s="113"/>
      <c r="BK116" s="51"/>
      <c r="BL116" s="80"/>
      <c r="BM116" s="80"/>
      <c r="BN116" s="80"/>
      <c r="BO116" s="48"/>
      <c r="BP116" s="48"/>
      <c r="BQ116" s="48"/>
      <c r="BR116" s="48"/>
      <c r="BS116" s="48"/>
      <c r="BT116" s="48"/>
      <c r="BU116" s="48"/>
    </row>
    <row r="117" spans="1:73" s="13" customFormat="1" ht="24" customHeight="1" x14ac:dyDescent="0.3">
      <c r="A117" s="52"/>
      <c r="B117" s="36"/>
      <c r="C117" s="38"/>
      <c r="D117" s="36"/>
      <c r="E117" s="39"/>
      <c r="F117" s="40"/>
      <c r="G117" s="38"/>
      <c r="H117" s="43"/>
      <c r="I117" s="20"/>
      <c r="J117" s="15" t="str">
        <f t="shared" si="29"/>
        <v/>
      </c>
      <c r="K117" s="16">
        <f t="shared" si="30"/>
        <v>0.5</v>
      </c>
      <c r="L117" s="17">
        <f t="shared" si="31"/>
        <v>7.5</v>
      </c>
      <c r="M117" s="28">
        <f t="shared" si="32"/>
        <v>7.5</v>
      </c>
      <c r="N117" s="18">
        <f t="shared" si="33"/>
        <v>-7.5</v>
      </c>
      <c r="O117" s="32">
        <f t="shared" si="34"/>
        <v>-7.5</v>
      </c>
      <c r="P117" s="19"/>
      <c r="U117" s="78"/>
      <c r="V117" s="78"/>
      <c r="W117" s="78"/>
      <c r="X117" s="78"/>
      <c r="Y117" s="78"/>
      <c r="Z117" s="78"/>
      <c r="AA117" s="78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8"/>
      <c r="AU117" s="78"/>
      <c r="AV117" s="78"/>
      <c r="AW117" s="111"/>
      <c r="AX117" s="48"/>
      <c r="AY117" s="48"/>
      <c r="AZ117" s="48"/>
      <c r="BA117" s="107" t="e">
        <f t="shared" si="35"/>
        <v>#NUM!</v>
      </c>
      <c r="BB117" s="112">
        <f t="shared" si="36"/>
        <v>0</v>
      </c>
      <c r="BC117" s="112">
        <f t="shared" si="37"/>
        <v>600</v>
      </c>
      <c r="BD117" s="112">
        <f t="shared" si="38"/>
        <v>0</v>
      </c>
      <c r="BE117" s="48"/>
      <c r="BF117" s="48"/>
      <c r="BG117" s="113"/>
      <c r="BH117" s="113"/>
      <c r="BI117" s="113"/>
      <c r="BJ117" s="113"/>
      <c r="BK117" s="51"/>
      <c r="BL117" s="80"/>
      <c r="BM117" s="80"/>
      <c r="BN117" s="80"/>
      <c r="BO117" s="48"/>
      <c r="BP117" s="48"/>
      <c r="BQ117" s="48"/>
      <c r="BR117" s="48"/>
      <c r="BS117" s="48"/>
      <c r="BT117" s="48"/>
      <c r="BU117" s="48"/>
    </row>
    <row r="118" spans="1:73" s="13" customFormat="1" ht="24" customHeight="1" x14ac:dyDescent="0.3">
      <c r="A118" s="52"/>
      <c r="B118" s="36"/>
      <c r="C118" s="38"/>
      <c r="D118" s="36"/>
      <c r="E118" s="39"/>
      <c r="F118" s="40"/>
      <c r="G118" s="38"/>
      <c r="H118" s="43"/>
      <c r="I118" s="20"/>
      <c r="J118" s="15" t="str">
        <f t="shared" si="29"/>
        <v/>
      </c>
      <c r="K118" s="16">
        <f t="shared" si="30"/>
        <v>0.5</v>
      </c>
      <c r="L118" s="17">
        <f t="shared" si="31"/>
        <v>7.5</v>
      </c>
      <c r="M118" s="28">
        <f t="shared" si="32"/>
        <v>7.5</v>
      </c>
      <c r="N118" s="18">
        <f t="shared" si="33"/>
        <v>-7.5</v>
      </c>
      <c r="O118" s="32">
        <f t="shared" si="34"/>
        <v>-7.5</v>
      </c>
      <c r="P118" s="19"/>
      <c r="U118" s="78"/>
      <c r="V118" s="78"/>
      <c r="W118" s="78"/>
      <c r="X118" s="78"/>
      <c r="Y118" s="78"/>
      <c r="Z118" s="78"/>
      <c r="AA118" s="78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79"/>
      <c r="AR118" s="79"/>
      <c r="AS118" s="79"/>
      <c r="AT118" s="78"/>
      <c r="AU118" s="78"/>
      <c r="AV118" s="78"/>
      <c r="AW118" s="111"/>
      <c r="AX118" s="48"/>
      <c r="AY118" s="48"/>
      <c r="AZ118" s="48"/>
      <c r="BA118" s="107" t="e">
        <f t="shared" si="35"/>
        <v>#NUM!</v>
      </c>
      <c r="BB118" s="112">
        <f t="shared" si="36"/>
        <v>0</v>
      </c>
      <c r="BC118" s="112">
        <f t="shared" si="37"/>
        <v>600</v>
      </c>
      <c r="BD118" s="112">
        <f t="shared" si="38"/>
        <v>0</v>
      </c>
      <c r="BE118" s="48"/>
      <c r="BF118" s="48"/>
      <c r="BG118" s="113"/>
      <c r="BH118" s="113"/>
      <c r="BI118" s="113"/>
      <c r="BJ118" s="113"/>
      <c r="BK118" s="51"/>
      <c r="BL118" s="80"/>
      <c r="BM118" s="80"/>
      <c r="BN118" s="80"/>
      <c r="BO118" s="48"/>
      <c r="BP118" s="48"/>
      <c r="BQ118" s="48"/>
      <c r="BR118" s="48"/>
      <c r="BS118" s="48"/>
      <c r="BT118" s="48"/>
      <c r="BU118" s="48"/>
    </row>
    <row r="119" spans="1:73" s="13" customFormat="1" ht="24" customHeight="1" x14ac:dyDescent="0.3">
      <c r="A119" s="52"/>
      <c r="B119" s="36"/>
      <c r="C119" s="38"/>
      <c r="D119" s="36"/>
      <c r="E119" s="39"/>
      <c r="F119" s="40"/>
      <c r="G119" s="38"/>
      <c r="H119" s="43"/>
      <c r="I119" s="20"/>
      <c r="J119" s="15" t="str">
        <f t="shared" si="29"/>
        <v/>
      </c>
      <c r="K119" s="16">
        <f t="shared" si="30"/>
        <v>0.5</v>
      </c>
      <c r="L119" s="17">
        <f t="shared" si="31"/>
        <v>7.5</v>
      </c>
      <c r="M119" s="28">
        <f t="shared" si="32"/>
        <v>7.5</v>
      </c>
      <c r="N119" s="18">
        <f t="shared" si="33"/>
        <v>-7.5</v>
      </c>
      <c r="O119" s="32">
        <f t="shared" si="34"/>
        <v>-7.5</v>
      </c>
      <c r="P119" s="19"/>
      <c r="U119" s="78"/>
      <c r="V119" s="78"/>
      <c r="W119" s="78"/>
      <c r="X119" s="78"/>
      <c r="Y119" s="78"/>
      <c r="Z119" s="78"/>
      <c r="AA119" s="78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8"/>
      <c r="AU119" s="78"/>
      <c r="AV119" s="78"/>
      <c r="AW119" s="111"/>
      <c r="AX119" s="48"/>
      <c r="AY119" s="48"/>
      <c r="AZ119" s="48"/>
      <c r="BA119" s="107" t="e">
        <f t="shared" si="35"/>
        <v>#NUM!</v>
      </c>
      <c r="BB119" s="112">
        <f t="shared" si="36"/>
        <v>0</v>
      </c>
      <c r="BC119" s="112">
        <f t="shared" si="37"/>
        <v>600</v>
      </c>
      <c r="BD119" s="112">
        <f t="shared" si="38"/>
        <v>0</v>
      </c>
      <c r="BE119" s="48"/>
      <c r="BF119" s="48"/>
      <c r="BG119" s="113"/>
      <c r="BH119" s="113"/>
      <c r="BI119" s="113"/>
      <c r="BJ119" s="113"/>
      <c r="BK119" s="51"/>
      <c r="BL119" s="80"/>
      <c r="BM119" s="80"/>
      <c r="BN119" s="80"/>
      <c r="BO119" s="48"/>
      <c r="BP119" s="48"/>
      <c r="BQ119" s="48"/>
      <c r="BR119" s="48"/>
      <c r="BS119" s="48"/>
      <c r="BT119" s="48"/>
      <c r="BU119" s="48"/>
    </row>
    <row r="120" spans="1:73" s="13" customFormat="1" ht="24" customHeight="1" x14ac:dyDescent="0.3">
      <c r="A120" s="52"/>
      <c r="B120" s="36"/>
      <c r="C120" s="38"/>
      <c r="D120" s="36"/>
      <c r="E120" s="39"/>
      <c r="F120" s="40"/>
      <c r="G120" s="38"/>
      <c r="H120" s="43"/>
      <c r="I120" s="20"/>
      <c r="J120" s="15" t="str">
        <f t="shared" si="29"/>
        <v/>
      </c>
      <c r="K120" s="16">
        <f t="shared" si="30"/>
        <v>0.5</v>
      </c>
      <c r="L120" s="17">
        <f t="shared" si="31"/>
        <v>7.5</v>
      </c>
      <c r="M120" s="28">
        <f t="shared" si="32"/>
        <v>7.5</v>
      </c>
      <c r="N120" s="18">
        <f t="shared" si="33"/>
        <v>-7.5</v>
      </c>
      <c r="O120" s="32">
        <f t="shared" si="34"/>
        <v>-7.5</v>
      </c>
      <c r="P120" s="19"/>
      <c r="U120" s="78"/>
      <c r="V120" s="78"/>
      <c r="W120" s="78"/>
      <c r="X120" s="78"/>
      <c r="Y120" s="78"/>
      <c r="Z120" s="78"/>
      <c r="AA120" s="78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  <c r="AP120" s="79"/>
      <c r="AQ120" s="79"/>
      <c r="AR120" s="79"/>
      <c r="AS120" s="79"/>
      <c r="AT120" s="78"/>
      <c r="AU120" s="78"/>
      <c r="AV120" s="78"/>
      <c r="AW120" s="111"/>
      <c r="AX120" s="48"/>
      <c r="AY120" s="48"/>
      <c r="AZ120" s="48"/>
      <c r="BA120" s="107" t="e">
        <f t="shared" si="35"/>
        <v>#NUM!</v>
      </c>
      <c r="BB120" s="112">
        <f t="shared" si="36"/>
        <v>0</v>
      </c>
      <c r="BC120" s="112">
        <f t="shared" si="37"/>
        <v>600</v>
      </c>
      <c r="BD120" s="112">
        <f t="shared" si="38"/>
        <v>0</v>
      </c>
      <c r="BE120" s="48"/>
      <c r="BF120" s="48"/>
      <c r="BG120" s="113"/>
      <c r="BH120" s="113"/>
      <c r="BI120" s="113"/>
      <c r="BJ120" s="113"/>
      <c r="BK120" s="51"/>
      <c r="BL120" s="80"/>
      <c r="BM120" s="80"/>
      <c r="BN120" s="80"/>
      <c r="BO120" s="48"/>
      <c r="BP120" s="48"/>
      <c r="BQ120" s="48"/>
      <c r="BR120" s="48"/>
      <c r="BS120" s="48"/>
      <c r="BT120" s="48"/>
      <c r="BU120" s="48"/>
    </row>
    <row r="121" spans="1:73" s="13" customFormat="1" ht="24" customHeight="1" x14ac:dyDescent="0.3">
      <c r="A121" s="52"/>
      <c r="B121" s="54"/>
      <c r="C121" s="55"/>
      <c r="D121" s="54"/>
      <c r="E121" s="52"/>
      <c r="F121" s="56"/>
      <c r="G121" s="55"/>
      <c r="H121" s="43"/>
      <c r="I121" s="20"/>
      <c r="J121" s="15" t="str">
        <f t="shared" si="29"/>
        <v/>
      </c>
      <c r="K121" s="16">
        <f t="shared" si="30"/>
        <v>0.5</v>
      </c>
      <c r="L121" s="17">
        <f t="shared" si="31"/>
        <v>7.5</v>
      </c>
      <c r="M121" s="28">
        <f t="shared" si="32"/>
        <v>7.5</v>
      </c>
      <c r="N121" s="18">
        <f t="shared" si="33"/>
        <v>-7.5</v>
      </c>
      <c r="O121" s="32">
        <f t="shared" si="34"/>
        <v>-7.5</v>
      </c>
      <c r="P121" s="19"/>
      <c r="U121" s="78"/>
      <c r="V121" s="78"/>
      <c r="W121" s="78"/>
      <c r="X121" s="78"/>
      <c r="Y121" s="78"/>
      <c r="Z121" s="78"/>
      <c r="AA121" s="78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  <c r="AS121" s="79"/>
      <c r="AT121" s="78"/>
      <c r="AU121" s="78"/>
      <c r="AV121" s="78"/>
      <c r="AW121" s="111"/>
      <c r="AX121" s="48"/>
      <c r="AY121" s="48"/>
      <c r="AZ121" s="48"/>
      <c r="BA121" s="107" t="e">
        <f t="shared" si="35"/>
        <v>#NUM!</v>
      </c>
      <c r="BB121" s="112">
        <f t="shared" si="36"/>
        <v>0</v>
      </c>
      <c r="BC121" s="112">
        <f t="shared" si="37"/>
        <v>600</v>
      </c>
      <c r="BD121" s="112">
        <f t="shared" si="38"/>
        <v>0</v>
      </c>
      <c r="BE121" s="48"/>
      <c r="BF121" s="48"/>
      <c r="BG121" s="113"/>
      <c r="BH121" s="113"/>
      <c r="BI121" s="113"/>
      <c r="BJ121" s="113"/>
      <c r="BK121" s="51"/>
      <c r="BL121" s="80"/>
      <c r="BM121" s="80"/>
      <c r="BN121" s="80"/>
      <c r="BO121" s="48"/>
      <c r="BP121" s="48"/>
      <c r="BQ121" s="48"/>
      <c r="BR121" s="48"/>
      <c r="BS121" s="48"/>
      <c r="BT121" s="48"/>
      <c r="BU121" s="48"/>
    </row>
    <row r="122" spans="1:73" s="13" customFormat="1" ht="24" customHeight="1" x14ac:dyDescent="0.3">
      <c r="A122" s="53"/>
      <c r="B122" s="36"/>
      <c r="C122" s="38"/>
      <c r="D122" s="36"/>
      <c r="E122" s="39"/>
      <c r="F122" s="40"/>
      <c r="G122" s="38"/>
      <c r="H122" s="43"/>
      <c r="I122" s="20"/>
      <c r="J122" s="15" t="str">
        <f t="shared" si="29"/>
        <v/>
      </c>
      <c r="K122" s="16">
        <f t="shared" si="30"/>
        <v>0.5</v>
      </c>
      <c r="L122" s="17">
        <f t="shared" si="31"/>
        <v>7.5</v>
      </c>
      <c r="M122" s="28">
        <f t="shared" si="32"/>
        <v>7.5</v>
      </c>
      <c r="N122" s="18">
        <f t="shared" si="33"/>
        <v>-7.5</v>
      </c>
      <c r="O122" s="32">
        <f t="shared" si="34"/>
        <v>-7.5</v>
      </c>
      <c r="P122" s="19"/>
      <c r="U122" s="78"/>
      <c r="V122" s="78"/>
      <c r="W122" s="78"/>
      <c r="X122" s="78"/>
      <c r="Y122" s="78"/>
      <c r="Z122" s="78"/>
      <c r="AA122" s="78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  <c r="AS122" s="79"/>
      <c r="AT122" s="78"/>
      <c r="AU122" s="78"/>
      <c r="AV122" s="78"/>
      <c r="AW122" s="111"/>
      <c r="AX122" s="48"/>
      <c r="AY122" s="48"/>
      <c r="AZ122" s="48"/>
      <c r="BA122" s="107" t="e">
        <f t="shared" si="35"/>
        <v>#NUM!</v>
      </c>
      <c r="BB122" s="112">
        <f t="shared" si="36"/>
        <v>0</v>
      </c>
      <c r="BC122" s="112">
        <f t="shared" si="37"/>
        <v>600</v>
      </c>
      <c r="BD122" s="112">
        <f t="shared" si="38"/>
        <v>0</v>
      </c>
      <c r="BE122" s="48"/>
      <c r="BF122" s="48"/>
      <c r="BG122" s="113"/>
      <c r="BH122" s="113"/>
      <c r="BI122" s="113"/>
      <c r="BJ122" s="113"/>
      <c r="BK122" s="51"/>
      <c r="BL122" s="80"/>
      <c r="BM122" s="80"/>
      <c r="BN122" s="80"/>
      <c r="BO122" s="48"/>
      <c r="BP122" s="48"/>
      <c r="BQ122" s="48"/>
      <c r="BR122" s="48"/>
      <c r="BS122" s="48"/>
      <c r="BT122" s="48"/>
      <c r="BU122" s="48"/>
    </row>
    <row r="123" spans="1:73" s="13" customFormat="1" ht="24" customHeight="1" x14ac:dyDescent="0.3">
      <c r="A123" s="52"/>
      <c r="B123" s="36"/>
      <c r="C123" s="38"/>
      <c r="D123" s="36"/>
      <c r="E123" s="39"/>
      <c r="F123" s="40"/>
      <c r="G123" s="38"/>
      <c r="H123" s="43"/>
      <c r="I123" s="20"/>
      <c r="J123" s="15" t="str">
        <f t="shared" si="29"/>
        <v/>
      </c>
      <c r="K123" s="16">
        <f t="shared" si="30"/>
        <v>0.5</v>
      </c>
      <c r="L123" s="17">
        <f t="shared" si="31"/>
        <v>7.5</v>
      </c>
      <c r="M123" s="28">
        <f t="shared" si="32"/>
        <v>7.5</v>
      </c>
      <c r="N123" s="18">
        <f t="shared" si="33"/>
        <v>-7.5</v>
      </c>
      <c r="O123" s="32">
        <f t="shared" si="34"/>
        <v>-7.5</v>
      </c>
      <c r="P123" s="19"/>
      <c r="U123" s="78"/>
      <c r="V123" s="78"/>
      <c r="W123" s="78"/>
      <c r="X123" s="78"/>
      <c r="Y123" s="78"/>
      <c r="Z123" s="78"/>
      <c r="AA123" s="78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79"/>
      <c r="AS123" s="79"/>
      <c r="AT123" s="78"/>
      <c r="AU123" s="78"/>
      <c r="AV123" s="78"/>
      <c r="AW123" s="111"/>
      <c r="AX123" s="48"/>
      <c r="AY123" s="48"/>
      <c r="AZ123" s="48"/>
      <c r="BA123" s="107" t="e">
        <f t="shared" si="35"/>
        <v>#NUM!</v>
      </c>
      <c r="BB123" s="112">
        <f t="shared" si="36"/>
        <v>0</v>
      </c>
      <c r="BC123" s="112">
        <f t="shared" si="37"/>
        <v>600</v>
      </c>
      <c r="BD123" s="112">
        <f t="shared" si="38"/>
        <v>0</v>
      </c>
      <c r="BE123" s="48"/>
      <c r="BF123" s="48"/>
      <c r="BG123" s="113"/>
      <c r="BH123" s="113"/>
      <c r="BI123" s="113"/>
      <c r="BJ123" s="113"/>
      <c r="BK123" s="51"/>
      <c r="BL123" s="80"/>
      <c r="BM123" s="80"/>
      <c r="BN123" s="80"/>
      <c r="BO123" s="48"/>
      <c r="BP123" s="48"/>
      <c r="BQ123" s="48"/>
      <c r="BR123" s="48"/>
      <c r="BS123" s="48"/>
      <c r="BT123" s="48"/>
      <c r="BU123" s="48"/>
    </row>
    <row r="124" spans="1:73" s="13" customFormat="1" ht="24" customHeight="1" x14ac:dyDescent="0.3">
      <c r="A124" s="52"/>
      <c r="B124" s="36"/>
      <c r="C124" s="38"/>
      <c r="D124" s="36"/>
      <c r="E124" s="39"/>
      <c r="F124" s="40"/>
      <c r="G124" s="38"/>
      <c r="H124" s="43"/>
      <c r="I124" s="20"/>
      <c r="J124" s="15" t="str">
        <f t="shared" si="29"/>
        <v/>
      </c>
      <c r="K124" s="16">
        <f t="shared" si="30"/>
        <v>0.5</v>
      </c>
      <c r="L124" s="17">
        <f t="shared" si="31"/>
        <v>7.5</v>
      </c>
      <c r="M124" s="28">
        <f t="shared" si="32"/>
        <v>7.5</v>
      </c>
      <c r="N124" s="18">
        <f t="shared" si="33"/>
        <v>-7.5</v>
      </c>
      <c r="O124" s="32">
        <f t="shared" si="34"/>
        <v>-7.5</v>
      </c>
      <c r="P124" s="19"/>
      <c r="U124" s="78"/>
      <c r="V124" s="78"/>
      <c r="W124" s="78"/>
      <c r="X124" s="78"/>
      <c r="Y124" s="78"/>
      <c r="Z124" s="78"/>
      <c r="AA124" s="78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79"/>
      <c r="AN124" s="79"/>
      <c r="AO124" s="79"/>
      <c r="AP124" s="79"/>
      <c r="AQ124" s="79"/>
      <c r="AR124" s="79"/>
      <c r="AS124" s="79"/>
      <c r="AT124" s="78"/>
      <c r="AU124" s="78"/>
      <c r="AV124" s="78"/>
      <c r="AW124" s="111"/>
      <c r="AX124" s="48"/>
      <c r="AY124" s="48"/>
      <c r="AZ124" s="48"/>
      <c r="BA124" s="107" t="e">
        <f t="shared" si="35"/>
        <v>#NUM!</v>
      </c>
      <c r="BB124" s="112">
        <f t="shared" si="36"/>
        <v>0</v>
      </c>
      <c r="BC124" s="112">
        <f t="shared" si="37"/>
        <v>600</v>
      </c>
      <c r="BD124" s="112">
        <f t="shared" si="38"/>
        <v>0</v>
      </c>
      <c r="BE124" s="48"/>
      <c r="BF124" s="48"/>
      <c r="BG124" s="113"/>
      <c r="BH124" s="113"/>
      <c r="BI124" s="113"/>
      <c r="BJ124" s="113"/>
      <c r="BK124" s="51"/>
      <c r="BL124" s="80"/>
      <c r="BM124" s="80"/>
      <c r="BN124" s="80"/>
      <c r="BO124" s="48"/>
      <c r="BP124" s="48"/>
      <c r="BQ124" s="48"/>
      <c r="BR124" s="48"/>
      <c r="BS124" s="48"/>
      <c r="BT124" s="48"/>
      <c r="BU124" s="48"/>
    </row>
    <row r="125" spans="1:73" s="13" customFormat="1" ht="24" customHeight="1" x14ac:dyDescent="0.3">
      <c r="A125" s="52"/>
      <c r="B125" s="36"/>
      <c r="C125" s="38"/>
      <c r="D125" s="36"/>
      <c r="E125" s="39"/>
      <c r="F125" s="40"/>
      <c r="G125" s="38"/>
      <c r="H125" s="43"/>
      <c r="I125" s="20"/>
      <c r="J125" s="15" t="str">
        <f t="shared" si="29"/>
        <v/>
      </c>
      <c r="K125" s="16">
        <f t="shared" si="30"/>
        <v>0.5</v>
      </c>
      <c r="L125" s="17">
        <f t="shared" si="31"/>
        <v>7.5</v>
      </c>
      <c r="M125" s="28">
        <f t="shared" si="32"/>
        <v>7.5</v>
      </c>
      <c r="N125" s="18">
        <f t="shared" si="33"/>
        <v>-7.5</v>
      </c>
      <c r="O125" s="32">
        <f t="shared" si="34"/>
        <v>-7.5</v>
      </c>
      <c r="P125" s="19"/>
      <c r="U125" s="78"/>
      <c r="V125" s="78"/>
      <c r="W125" s="78"/>
      <c r="X125" s="78"/>
      <c r="Y125" s="78"/>
      <c r="Z125" s="78"/>
      <c r="AA125" s="78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79"/>
      <c r="AR125" s="79"/>
      <c r="AS125" s="79"/>
      <c r="AT125" s="78"/>
      <c r="AU125" s="78"/>
      <c r="AV125" s="78"/>
      <c r="AW125" s="111"/>
      <c r="AX125" s="48"/>
      <c r="AY125" s="48"/>
      <c r="AZ125" s="48"/>
      <c r="BA125" s="107" t="e">
        <f t="shared" si="35"/>
        <v>#NUM!</v>
      </c>
      <c r="BB125" s="112">
        <f t="shared" si="36"/>
        <v>0</v>
      </c>
      <c r="BC125" s="112">
        <f t="shared" si="37"/>
        <v>600</v>
      </c>
      <c r="BD125" s="112">
        <f t="shared" si="38"/>
        <v>0</v>
      </c>
      <c r="BE125" s="48"/>
      <c r="BF125" s="48"/>
      <c r="BG125" s="113"/>
      <c r="BH125" s="113"/>
      <c r="BI125" s="113"/>
      <c r="BJ125" s="113"/>
      <c r="BK125" s="51"/>
      <c r="BL125" s="80"/>
      <c r="BM125" s="80"/>
      <c r="BN125" s="80"/>
      <c r="BO125" s="48"/>
      <c r="BP125" s="48"/>
      <c r="BQ125" s="48"/>
      <c r="BR125" s="48"/>
      <c r="BS125" s="48"/>
      <c r="BT125" s="48"/>
      <c r="BU125" s="48"/>
    </row>
    <row r="126" spans="1:73" s="13" customFormat="1" ht="24" customHeight="1" x14ac:dyDescent="0.3">
      <c r="A126" s="52"/>
      <c r="B126" s="54"/>
      <c r="C126" s="55"/>
      <c r="D126" s="54"/>
      <c r="E126" s="52"/>
      <c r="F126" s="56"/>
      <c r="G126" s="55"/>
      <c r="H126" s="43"/>
      <c r="I126" s="20"/>
      <c r="J126" s="15" t="str">
        <f t="shared" si="29"/>
        <v/>
      </c>
      <c r="K126" s="16">
        <f t="shared" si="30"/>
        <v>0.5</v>
      </c>
      <c r="L126" s="17">
        <f t="shared" si="31"/>
        <v>7.5</v>
      </c>
      <c r="M126" s="28">
        <f t="shared" si="32"/>
        <v>7.5</v>
      </c>
      <c r="N126" s="18">
        <f t="shared" si="33"/>
        <v>-7.5</v>
      </c>
      <c r="O126" s="32">
        <f t="shared" si="34"/>
        <v>-7.5</v>
      </c>
      <c r="P126" s="19"/>
      <c r="U126" s="78"/>
      <c r="V126" s="78"/>
      <c r="W126" s="78"/>
      <c r="X126" s="78"/>
      <c r="Y126" s="78"/>
      <c r="Z126" s="78"/>
      <c r="AA126" s="78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8"/>
      <c r="AU126" s="78"/>
      <c r="AV126" s="78"/>
      <c r="AW126" s="111"/>
      <c r="AX126" s="48"/>
      <c r="AY126" s="48"/>
      <c r="AZ126" s="48"/>
      <c r="BA126" s="107" t="e">
        <f t="shared" si="35"/>
        <v>#NUM!</v>
      </c>
      <c r="BB126" s="112">
        <f t="shared" si="36"/>
        <v>0</v>
      </c>
      <c r="BC126" s="112">
        <f t="shared" si="37"/>
        <v>600</v>
      </c>
      <c r="BD126" s="112">
        <f t="shared" si="38"/>
        <v>0</v>
      </c>
      <c r="BE126" s="48"/>
      <c r="BF126" s="48"/>
      <c r="BG126" s="113"/>
      <c r="BH126" s="113"/>
      <c r="BI126" s="113"/>
      <c r="BJ126" s="113"/>
      <c r="BK126" s="51"/>
      <c r="BL126" s="80"/>
      <c r="BM126" s="80"/>
      <c r="BN126" s="80"/>
      <c r="BO126" s="48"/>
      <c r="BP126" s="48"/>
      <c r="BQ126" s="48"/>
      <c r="BR126" s="48"/>
      <c r="BS126" s="48"/>
      <c r="BT126" s="48"/>
      <c r="BU126" s="48"/>
    </row>
    <row r="127" spans="1:73" s="13" customFormat="1" ht="24" customHeight="1" x14ac:dyDescent="0.3">
      <c r="A127" s="53"/>
      <c r="B127" s="36"/>
      <c r="C127" s="38"/>
      <c r="D127" s="36"/>
      <c r="E127" s="39"/>
      <c r="F127" s="40"/>
      <c r="G127" s="38"/>
      <c r="H127" s="43"/>
      <c r="I127" s="20"/>
      <c r="J127" s="15" t="str">
        <f t="shared" si="29"/>
        <v/>
      </c>
      <c r="K127" s="16">
        <f t="shared" si="30"/>
        <v>0.5</v>
      </c>
      <c r="L127" s="17">
        <f t="shared" si="31"/>
        <v>7.5</v>
      </c>
      <c r="M127" s="28">
        <f t="shared" si="32"/>
        <v>7.5</v>
      </c>
      <c r="N127" s="18">
        <f t="shared" si="33"/>
        <v>-7.5</v>
      </c>
      <c r="O127" s="32">
        <f t="shared" si="34"/>
        <v>-7.5</v>
      </c>
      <c r="P127" s="19"/>
      <c r="U127" s="78"/>
      <c r="V127" s="78"/>
      <c r="W127" s="78"/>
      <c r="X127" s="78"/>
      <c r="Y127" s="78"/>
      <c r="Z127" s="78"/>
      <c r="AA127" s="78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8"/>
      <c r="AU127" s="78"/>
      <c r="AV127" s="78"/>
      <c r="AW127" s="111"/>
      <c r="AX127" s="48"/>
      <c r="AY127" s="48"/>
      <c r="AZ127" s="48"/>
      <c r="BA127" s="107" t="e">
        <f t="shared" si="35"/>
        <v>#NUM!</v>
      </c>
      <c r="BB127" s="112">
        <f t="shared" si="36"/>
        <v>0</v>
      </c>
      <c r="BC127" s="112">
        <f t="shared" si="37"/>
        <v>600</v>
      </c>
      <c r="BD127" s="112">
        <f t="shared" si="38"/>
        <v>0</v>
      </c>
      <c r="BE127" s="48"/>
      <c r="BF127" s="48"/>
      <c r="BG127" s="113"/>
      <c r="BH127" s="113"/>
      <c r="BI127" s="113"/>
      <c r="BJ127" s="113"/>
      <c r="BK127" s="51"/>
      <c r="BL127" s="80"/>
      <c r="BM127" s="80"/>
      <c r="BN127" s="80"/>
      <c r="BO127" s="48"/>
      <c r="BP127" s="48"/>
      <c r="BQ127" s="48"/>
      <c r="BR127" s="48"/>
      <c r="BS127" s="48"/>
      <c r="BT127" s="48"/>
      <c r="BU127" s="48"/>
    </row>
    <row r="128" spans="1:73" s="13" customFormat="1" ht="24" customHeight="1" x14ac:dyDescent="0.3">
      <c r="A128" s="53"/>
      <c r="B128" s="36"/>
      <c r="C128" s="38"/>
      <c r="D128" s="36"/>
      <c r="E128" s="39"/>
      <c r="F128" s="40"/>
      <c r="G128" s="38"/>
      <c r="H128" s="43"/>
      <c r="I128" s="20"/>
      <c r="J128" s="15" t="str">
        <f t="shared" si="29"/>
        <v/>
      </c>
      <c r="K128" s="16">
        <f t="shared" si="30"/>
        <v>0.5</v>
      </c>
      <c r="L128" s="17">
        <f t="shared" si="31"/>
        <v>7.5</v>
      </c>
      <c r="M128" s="28">
        <f t="shared" si="32"/>
        <v>7.5</v>
      </c>
      <c r="N128" s="18">
        <f t="shared" si="33"/>
        <v>-7.5</v>
      </c>
      <c r="O128" s="32">
        <f t="shared" si="34"/>
        <v>-7.5</v>
      </c>
      <c r="P128" s="19"/>
      <c r="U128" s="78"/>
      <c r="V128" s="78"/>
      <c r="W128" s="78"/>
      <c r="X128" s="78"/>
      <c r="Y128" s="78"/>
      <c r="Z128" s="78"/>
      <c r="AA128" s="78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8"/>
      <c r="AU128" s="78"/>
      <c r="AV128" s="78"/>
      <c r="AW128" s="111"/>
      <c r="AX128" s="48"/>
      <c r="AY128" s="48"/>
      <c r="AZ128" s="48"/>
      <c r="BA128" s="107" t="e">
        <f t="shared" si="35"/>
        <v>#NUM!</v>
      </c>
      <c r="BB128" s="112">
        <f t="shared" si="36"/>
        <v>0</v>
      </c>
      <c r="BC128" s="112">
        <f t="shared" si="37"/>
        <v>600</v>
      </c>
      <c r="BD128" s="112">
        <f t="shared" si="38"/>
        <v>0</v>
      </c>
      <c r="BE128" s="48"/>
      <c r="BF128" s="48"/>
      <c r="BG128" s="113"/>
      <c r="BH128" s="113"/>
      <c r="BI128" s="113"/>
      <c r="BJ128" s="113"/>
      <c r="BK128" s="51"/>
      <c r="BL128" s="80"/>
      <c r="BM128" s="80"/>
      <c r="BN128" s="80"/>
      <c r="BO128" s="48"/>
      <c r="BP128" s="48"/>
      <c r="BQ128" s="48"/>
      <c r="BR128" s="48"/>
      <c r="BS128" s="48"/>
      <c r="BT128" s="48"/>
      <c r="BU128" s="48"/>
    </row>
    <row r="129" spans="1:73" s="13" customFormat="1" ht="24" customHeight="1" x14ac:dyDescent="0.3">
      <c r="A129" s="52"/>
      <c r="B129" s="36"/>
      <c r="C129" s="38"/>
      <c r="D129" s="36"/>
      <c r="E129" s="39"/>
      <c r="F129" s="40"/>
      <c r="G129" s="38"/>
      <c r="H129" s="43"/>
      <c r="I129" s="20"/>
      <c r="J129" s="15" t="str">
        <f t="shared" si="29"/>
        <v/>
      </c>
      <c r="K129" s="16">
        <f t="shared" si="30"/>
        <v>0.5</v>
      </c>
      <c r="L129" s="17">
        <f t="shared" si="31"/>
        <v>7.5</v>
      </c>
      <c r="M129" s="28">
        <f t="shared" si="32"/>
        <v>7.5</v>
      </c>
      <c r="N129" s="18">
        <f t="shared" si="33"/>
        <v>-7.5</v>
      </c>
      <c r="O129" s="32">
        <f t="shared" si="34"/>
        <v>-7.5</v>
      </c>
      <c r="P129" s="19"/>
      <c r="U129" s="78"/>
      <c r="V129" s="78"/>
      <c r="W129" s="78"/>
      <c r="X129" s="78"/>
      <c r="Y129" s="78"/>
      <c r="Z129" s="78"/>
      <c r="AA129" s="78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8"/>
      <c r="AU129" s="78"/>
      <c r="AV129" s="78"/>
      <c r="AW129" s="111"/>
      <c r="AX129" s="48"/>
      <c r="AY129" s="48"/>
      <c r="AZ129" s="48"/>
      <c r="BA129" s="107" t="e">
        <f t="shared" si="35"/>
        <v>#NUM!</v>
      </c>
      <c r="BB129" s="112">
        <f t="shared" si="36"/>
        <v>0</v>
      </c>
      <c r="BC129" s="112">
        <f t="shared" si="37"/>
        <v>600</v>
      </c>
      <c r="BD129" s="112">
        <f t="shared" si="38"/>
        <v>0</v>
      </c>
      <c r="BE129" s="48"/>
      <c r="BF129" s="48"/>
      <c r="BG129" s="113"/>
      <c r="BH129" s="113"/>
      <c r="BI129" s="113"/>
      <c r="BJ129" s="113"/>
      <c r="BK129" s="51"/>
      <c r="BL129" s="80"/>
      <c r="BM129" s="80"/>
      <c r="BN129" s="80"/>
      <c r="BO129" s="48"/>
      <c r="BP129" s="48"/>
      <c r="BQ129" s="48"/>
      <c r="BR129" s="48"/>
      <c r="BS129" s="48"/>
      <c r="BT129" s="48"/>
      <c r="BU129" s="48"/>
    </row>
    <row r="130" spans="1:73" s="13" customFormat="1" ht="24" customHeight="1" x14ac:dyDescent="0.3">
      <c r="A130" s="52"/>
      <c r="B130" s="54"/>
      <c r="C130" s="55"/>
      <c r="D130" s="54"/>
      <c r="E130" s="52"/>
      <c r="F130" s="56"/>
      <c r="G130" s="55"/>
      <c r="H130" s="43"/>
      <c r="I130" s="20"/>
      <c r="J130" s="15" t="str">
        <f t="shared" si="29"/>
        <v/>
      </c>
      <c r="K130" s="16">
        <f t="shared" si="30"/>
        <v>0.5</v>
      </c>
      <c r="L130" s="17">
        <f t="shared" si="31"/>
        <v>7.5</v>
      </c>
      <c r="M130" s="28">
        <f t="shared" si="32"/>
        <v>7.5</v>
      </c>
      <c r="N130" s="18">
        <f t="shared" si="33"/>
        <v>-7.5</v>
      </c>
      <c r="O130" s="32">
        <f t="shared" si="34"/>
        <v>-7.5</v>
      </c>
      <c r="P130" s="19"/>
      <c r="U130" s="78"/>
      <c r="V130" s="78"/>
      <c r="W130" s="78"/>
      <c r="X130" s="78"/>
      <c r="Y130" s="78"/>
      <c r="Z130" s="78"/>
      <c r="AA130" s="78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  <c r="AP130" s="79"/>
      <c r="AQ130" s="79"/>
      <c r="AR130" s="79"/>
      <c r="AS130" s="79"/>
      <c r="AT130" s="78"/>
      <c r="AU130" s="78"/>
      <c r="AV130" s="78"/>
      <c r="AW130" s="111"/>
      <c r="AX130" s="48"/>
      <c r="AY130" s="48"/>
      <c r="AZ130" s="48"/>
      <c r="BA130" s="107" t="e">
        <f t="shared" si="35"/>
        <v>#NUM!</v>
      </c>
      <c r="BB130" s="112">
        <f t="shared" si="36"/>
        <v>0</v>
      </c>
      <c r="BC130" s="112">
        <f t="shared" si="37"/>
        <v>600</v>
      </c>
      <c r="BD130" s="112">
        <f t="shared" si="38"/>
        <v>0</v>
      </c>
      <c r="BE130" s="48"/>
      <c r="BF130" s="48"/>
      <c r="BG130" s="113"/>
      <c r="BH130" s="113"/>
      <c r="BI130" s="113"/>
      <c r="BJ130" s="113"/>
      <c r="BK130" s="51"/>
      <c r="BL130" s="80"/>
      <c r="BM130" s="80"/>
      <c r="BN130" s="80"/>
      <c r="BO130" s="48"/>
      <c r="BP130" s="48"/>
      <c r="BQ130" s="48"/>
      <c r="BR130" s="48"/>
      <c r="BS130" s="48"/>
      <c r="BT130" s="48"/>
      <c r="BU130" s="48"/>
    </row>
    <row r="131" spans="1:73" s="13" customFormat="1" ht="24" customHeight="1" x14ac:dyDescent="0.3">
      <c r="A131" s="53"/>
      <c r="B131" s="36"/>
      <c r="C131" s="38"/>
      <c r="D131" s="36"/>
      <c r="E131" s="39"/>
      <c r="F131" s="40"/>
      <c r="G131" s="38"/>
      <c r="H131" s="43"/>
      <c r="I131" s="20"/>
      <c r="J131" s="15" t="str">
        <f t="shared" si="29"/>
        <v/>
      </c>
      <c r="K131" s="16">
        <f t="shared" si="30"/>
        <v>0.5</v>
      </c>
      <c r="L131" s="17">
        <f t="shared" si="31"/>
        <v>7.5</v>
      </c>
      <c r="M131" s="28">
        <f t="shared" si="32"/>
        <v>7.5</v>
      </c>
      <c r="N131" s="18">
        <f t="shared" si="33"/>
        <v>-7.5</v>
      </c>
      <c r="O131" s="32">
        <f t="shared" si="34"/>
        <v>-7.5</v>
      </c>
      <c r="P131" s="19"/>
      <c r="U131" s="78"/>
      <c r="V131" s="78"/>
      <c r="W131" s="78"/>
      <c r="X131" s="78"/>
      <c r="Y131" s="78"/>
      <c r="Z131" s="78"/>
      <c r="AA131" s="78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  <c r="AS131" s="79"/>
      <c r="AT131" s="78"/>
      <c r="AU131" s="78"/>
      <c r="AV131" s="78"/>
      <c r="AW131" s="111"/>
      <c r="AX131" s="48"/>
      <c r="AY131" s="48"/>
      <c r="AZ131" s="48"/>
      <c r="BA131" s="107" t="e">
        <f t="shared" si="35"/>
        <v>#NUM!</v>
      </c>
      <c r="BB131" s="112">
        <f t="shared" si="36"/>
        <v>0</v>
      </c>
      <c r="BC131" s="112">
        <f t="shared" si="37"/>
        <v>600</v>
      </c>
      <c r="BD131" s="112">
        <f t="shared" si="38"/>
        <v>0</v>
      </c>
      <c r="BE131" s="48"/>
      <c r="BF131" s="48"/>
      <c r="BG131" s="113"/>
      <c r="BH131" s="113"/>
      <c r="BI131" s="113"/>
      <c r="BJ131" s="113"/>
      <c r="BK131" s="51"/>
      <c r="BL131" s="80"/>
      <c r="BM131" s="80"/>
      <c r="BN131" s="80"/>
      <c r="BO131" s="48"/>
      <c r="BP131" s="48"/>
      <c r="BQ131" s="48"/>
      <c r="BR131" s="48"/>
      <c r="BS131" s="48"/>
      <c r="BT131" s="48"/>
      <c r="BU131" s="48"/>
    </row>
    <row r="132" spans="1:73" s="13" customFormat="1" ht="24" customHeight="1" x14ac:dyDescent="0.3">
      <c r="A132" s="52"/>
      <c r="B132" s="36"/>
      <c r="C132" s="38"/>
      <c r="D132" s="36"/>
      <c r="E132" s="39"/>
      <c r="F132" s="40"/>
      <c r="G132" s="38"/>
      <c r="H132" s="43"/>
      <c r="I132" s="20"/>
      <c r="J132" s="15" t="str">
        <f t="shared" si="29"/>
        <v/>
      </c>
      <c r="K132" s="16">
        <f t="shared" si="30"/>
        <v>0.5</v>
      </c>
      <c r="L132" s="17">
        <f t="shared" si="31"/>
        <v>7.5</v>
      </c>
      <c r="M132" s="28">
        <f t="shared" si="32"/>
        <v>7.5</v>
      </c>
      <c r="N132" s="18">
        <f t="shared" si="33"/>
        <v>-7.5</v>
      </c>
      <c r="O132" s="32">
        <f t="shared" si="34"/>
        <v>-7.5</v>
      </c>
      <c r="P132" s="19"/>
      <c r="U132" s="78"/>
      <c r="V132" s="78"/>
      <c r="W132" s="78"/>
      <c r="X132" s="78"/>
      <c r="Y132" s="78"/>
      <c r="Z132" s="78"/>
      <c r="AA132" s="78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79"/>
      <c r="AP132" s="79"/>
      <c r="AQ132" s="79"/>
      <c r="AR132" s="79"/>
      <c r="AS132" s="79"/>
      <c r="AT132" s="78"/>
      <c r="AU132" s="78"/>
      <c r="AV132" s="78"/>
      <c r="AW132" s="111"/>
      <c r="AX132" s="48"/>
      <c r="AY132" s="48"/>
      <c r="AZ132" s="48"/>
      <c r="BA132" s="107" t="e">
        <f t="shared" si="35"/>
        <v>#NUM!</v>
      </c>
      <c r="BB132" s="112">
        <f t="shared" si="36"/>
        <v>0</v>
      </c>
      <c r="BC132" s="112">
        <f t="shared" si="37"/>
        <v>600</v>
      </c>
      <c r="BD132" s="112">
        <f t="shared" si="38"/>
        <v>0</v>
      </c>
      <c r="BE132" s="48"/>
      <c r="BF132" s="48"/>
      <c r="BG132" s="113"/>
      <c r="BH132" s="113"/>
      <c r="BI132" s="113"/>
      <c r="BJ132" s="113"/>
      <c r="BK132" s="51"/>
      <c r="BL132" s="80"/>
      <c r="BM132" s="80"/>
      <c r="BN132" s="80"/>
      <c r="BO132" s="48"/>
      <c r="BP132" s="48"/>
      <c r="BQ132" s="48"/>
      <c r="BR132" s="48"/>
      <c r="BS132" s="48"/>
      <c r="BT132" s="48"/>
      <c r="BU132" s="48"/>
    </row>
    <row r="133" spans="1:73" s="13" customFormat="1" ht="24" customHeight="1" x14ac:dyDescent="0.3">
      <c r="A133" s="52"/>
      <c r="B133" s="36"/>
      <c r="C133" s="38"/>
      <c r="D133" s="36"/>
      <c r="E133" s="39"/>
      <c r="F133" s="40"/>
      <c r="G133" s="38"/>
      <c r="H133" s="43"/>
      <c r="I133" s="20"/>
      <c r="J133" s="15" t="str">
        <f t="shared" si="29"/>
        <v/>
      </c>
      <c r="K133" s="16">
        <f t="shared" si="30"/>
        <v>0.5</v>
      </c>
      <c r="L133" s="17">
        <f t="shared" si="31"/>
        <v>7.5</v>
      </c>
      <c r="M133" s="28">
        <f t="shared" si="32"/>
        <v>7.5</v>
      </c>
      <c r="N133" s="18">
        <f t="shared" si="33"/>
        <v>-7.5</v>
      </c>
      <c r="O133" s="32">
        <f t="shared" si="34"/>
        <v>-7.5</v>
      </c>
      <c r="P133" s="19"/>
      <c r="U133" s="78"/>
      <c r="V133" s="78"/>
      <c r="W133" s="78"/>
      <c r="X133" s="78"/>
      <c r="Y133" s="78"/>
      <c r="Z133" s="78"/>
      <c r="AA133" s="78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79"/>
      <c r="AT133" s="78"/>
      <c r="AU133" s="78"/>
      <c r="AV133" s="78"/>
      <c r="AW133" s="111"/>
      <c r="AX133" s="48"/>
      <c r="AY133" s="48"/>
      <c r="AZ133" s="48"/>
      <c r="BA133" s="107" t="e">
        <f t="shared" si="35"/>
        <v>#NUM!</v>
      </c>
      <c r="BB133" s="112">
        <f t="shared" si="36"/>
        <v>0</v>
      </c>
      <c r="BC133" s="112">
        <f t="shared" si="37"/>
        <v>600</v>
      </c>
      <c r="BD133" s="112">
        <f t="shared" si="38"/>
        <v>0</v>
      </c>
      <c r="BE133" s="48"/>
      <c r="BF133" s="48"/>
      <c r="BG133" s="113"/>
      <c r="BH133" s="113"/>
      <c r="BI133" s="113"/>
      <c r="BJ133" s="113"/>
      <c r="BK133" s="51"/>
      <c r="BL133" s="80"/>
      <c r="BM133" s="80"/>
      <c r="BN133" s="80"/>
      <c r="BO133" s="48"/>
      <c r="BP133" s="48"/>
      <c r="BQ133" s="48"/>
      <c r="BR133" s="48"/>
      <c r="BS133" s="48"/>
      <c r="BT133" s="48"/>
      <c r="BU133" s="48"/>
    </row>
    <row r="134" spans="1:73" s="13" customFormat="1" ht="24" customHeight="1" x14ac:dyDescent="0.3">
      <c r="A134" s="52"/>
      <c r="B134" s="36"/>
      <c r="C134" s="38"/>
      <c r="D134" s="36"/>
      <c r="E134" s="39"/>
      <c r="F134" s="40"/>
      <c r="G134" s="38"/>
      <c r="H134" s="43"/>
      <c r="I134" s="20"/>
      <c r="J134" s="15" t="str">
        <f t="shared" si="29"/>
        <v/>
      </c>
      <c r="K134" s="16">
        <f t="shared" si="30"/>
        <v>0.5</v>
      </c>
      <c r="L134" s="17">
        <f t="shared" si="31"/>
        <v>7.5</v>
      </c>
      <c r="M134" s="28">
        <f t="shared" si="32"/>
        <v>7.5</v>
      </c>
      <c r="N134" s="18">
        <f t="shared" si="33"/>
        <v>-7.5</v>
      </c>
      <c r="O134" s="32">
        <f t="shared" si="34"/>
        <v>-7.5</v>
      </c>
      <c r="P134" s="19"/>
      <c r="U134" s="78"/>
      <c r="V134" s="78"/>
      <c r="W134" s="78"/>
      <c r="X134" s="78"/>
      <c r="Y134" s="78"/>
      <c r="Z134" s="78"/>
      <c r="AA134" s="78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79"/>
      <c r="AQ134" s="79"/>
      <c r="AR134" s="79"/>
      <c r="AS134" s="79"/>
      <c r="AT134" s="78"/>
      <c r="AU134" s="78"/>
      <c r="AV134" s="78"/>
      <c r="AW134" s="111"/>
      <c r="AX134" s="48"/>
      <c r="AY134" s="48"/>
      <c r="AZ134" s="48"/>
      <c r="BA134" s="107" t="e">
        <f t="shared" si="35"/>
        <v>#NUM!</v>
      </c>
      <c r="BB134" s="112">
        <f t="shared" si="36"/>
        <v>0</v>
      </c>
      <c r="BC134" s="112">
        <f t="shared" si="37"/>
        <v>600</v>
      </c>
      <c r="BD134" s="112">
        <f t="shared" si="38"/>
        <v>0</v>
      </c>
      <c r="BE134" s="48"/>
      <c r="BF134" s="48"/>
      <c r="BG134" s="113"/>
      <c r="BH134" s="113"/>
      <c r="BI134" s="113"/>
      <c r="BJ134" s="113"/>
      <c r="BK134" s="51"/>
      <c r="BL134" s="80"/>
      <c r="BM134" s="80"/>
      <c r="BN134" s="80"/>
      <c r="BO134" s="48"/>
      <c r="BP134" s="48"/>
      <c r="BQ134" s="48"/>
      <c r="BR134" s="48"/>
      <c r="BS134" s="48"/>
      <c r="BT134" s="48"/>
      <c r="BU134" s="48"/>
    </row>
    <row r="135" spans="1:73" s="13" customFormat="1" ht="24" customHeight="1" x14ac:dyDescent="0.3">
      <c r="A135" s="52"/>
      <c r="B135" s="36"/>
      <c r="C135" s="38"/>
      <c r="D135" s="36"/>
      <c r="E135" s="39"/>
      <c r="F135" s="40"/>
      <c r="G135" s="38"/>
      <c r="H135" s="43"/>
      <c r="I135" s="20"/>
      <c r="J135" s="15" t="str">
        <f t="shared" si="29"/>
        <v/>
      </c>
      <c r="K135" s="16">
        <f t="shared" si="30"/>
        <v>0.5</v>
      </c>
      <c r="L135" s="17">
        <f t="shared" si="31"/>
        <v>7.5</v>
      </c>
      <c r="M135" s="28">
        <f t="shared" si="32"/>
        <v>7.5</v>
      </c>
      <c r="N135" s="18">
        <f t="shared" si="33"/>
        <v>-7.5</v>
      </c>
      <c r="O135" s="32">
        <f t="shared" si="34"/>
        <v>-7.5</v>
      </c>
      <c r="P135" s="19"/>
      <c r="U135" s="78"/>
      <c r="V135" s="78"/>
      <c r="W135" s="78"/>
      <c r="X135" s="78"/>
      <c r="Y135" s="78"/>
      <c r="Z135" s="78"/>
      <c r="AA135" s="78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79"/>
      <c r="AP135" s="79"/>
      <c r="AQ135" s="79"/>
      <c r="AR135" s="79"/>
      <c r="AS135" s="79"/>
      <c r="AT135" s="78"/>
      <c r="AU135" s="78"/>
      <c r="AV135" s="78"/>
      <c r="AW135" s="111"/>
      <c r="AX135" s="48"/>
      <c r="AY135" s="48"/>
      <c r="AZ135" s="48"/>
      <c r="BA135" s="107" t="e">
        <f t="shared" ref="BA135:BA166" si="39">IF(ISBLANK(A135),BA134,A135)</f>
        <v>#NUM!</v>
      </c>
      <c r="BB135" s="112">
        <f t="shared" ref="BB135:BB166" si="40">IF(ISBLANK(A135),BB134,BB134+M135)</f>
        <v>0</v>
      </c>
      <c r="BC135" s="112">
        <f t="shared" ref="BC135:BC166" si="41">IF(BC134&lt;=600,600,IF(ISBLANK(A135),BC134,BC134+O135))</f>
        <v>600</v>
      </c>
      <c r="BD135" s="112">
        <f t="shared" ref="BD135:BD166" si="42">IF(BD134&gt;=2000,2000,IF(ISBLANK(A135),BD134,BD134+J135))</f>
        <v>0</v>
      </c>
      <c r="BE135" s="48"/>
      <c r="BF135" s="48"/>
      <c r="BG135" s="113"/>
      <c r="BH135" s="113"/>
      <c r="BI135" s="113"/>
      <c r="BJ135" s="113"/>
      <c r="BK135" s="51"/>
      <c r="BL135" s="80"/>
      <c r="BM135" s="80"/>
      <c r="BN135" s="80"/>
      <c r="BO135" s="48"/>
      <c r="BP135" s="48"/>
      <c r="BQ135" s="48"/>
      <c r="BR135" s="48"/>
      <c r="BS135" s="48"/>
      <c r="BT135" s="48"/>
      <c r="BU135" s="48"/>
    </row>
    <row r="136" spans="1:73" s="13" customFormat="1" ht="24" customHeight="1" x14ac:dyDescent="0.3">
      <c r="A136" s="52"/>
      <c r="B136" s="36"/>
      <c r="C136" s="38"/>
      <c r="D136" s="36"/>
      <c r="E136" s="39"/>
      <c r="F136" s="40"/>
      <c r="G136" s="38"/>
      <c r="H136" s="43"/>
      <c r="I136" s="20"/>
      <c r="J136" s="15" t="str">
        <f t="shared" si="29"/>
        <v/>
      </c>
      <c r="K136" s="16">
        <f t="shared" si="30"/>
        <v>0.5</v>
      </c>
      <c r="L136" s="17">
        <f t="shared" si="31"/>
        <v>7.5</v>
      </c>
      <c r="M136" s="28">
        <f t="shared" si="32"/>
        <v>7.5</v>
      </c>
      <c r="N136" s="18">
        <f t="shared" si="33"/>
        <v>-7.5</v>
      </c>
      <c r="O136" s="32">
        <f t="shared" si="34"/>
        <v>-7.5</v>
      </c>
      <c r="P136" s="19"/>
      <c r="U136" s="78"/>
      <c r="V136" s="78"/>
      <c r="W136" s="78"/>
      <c r="X136" s="78"/>
      <c r="Y136" s="78"/>
      <c r="Z136" s="78"/>
      <c r="AA136" s="78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79"/>
      <c r="AN136" s="79"/>
      <c r="AO136" s="79"/>
      <c r="AP136" s="79"/>
      <c r="AQ136" s="79"/>
      <c r="AR136" s="79"/>
      <c r="AS136" s="79"/>
      <c r="AT136" s="78"/>
      <c r="AU136" s="78"/>
      <c r="AV136" s="78"/>
      <c r="AW136" s="111"/>
      <c r="AX136" s="48"/>
      <c r="AY136" s="48"/>
      <c r="AZ136" s="48"/>
      <c r="BA136" s="107" t="e">
        <f t="shared" si="39"/>
        <v>#NUM!</v>
      </c>
      <c r="BB136" s="112">
        <f t="shared" si="40"/>
        <v>0</v>
      </c>
      <c r="BC136" s="112">
        <f t="shared" si="41"/>
        <v>600</v>
      </c>
      <c r="BD136" s="112">
        <f t="shared" si="42"/>
        <v>0</v>
      </c>
      <c r="BE136" s="48"/>
      <c r="BF136" s="48"/>
      <c r="BG136" s="113"/>
      <c r="BH136" s="113"/>
      <c r="BI136" s="113"/>
      <c r="BJ136" s="113"/>
      <c r="BK136" s="51"/>
      <c r="BL136" s="80"/>
      <c r="BM136" s="80"/>
      <c r="BN136" s="80"/>
      <c r="BO136" s="48"/>
      <c r="BP136" s="48"/>
      <c r="BQ136" s="48"/>
      <c r="BR136" s="48"/>
      <c r="BS136" s="48"/>
      <c r="BT136" s="48"/>
      <c r="BU136" s="48"/>
    </row>
    <row r="137" spans="1:73" s="13" customFormat="1" ht="24" customHeight="1" x14ac:dyDescent="0.3">
      <c r="A137" s="52"/>
      <c r="B137" s="36"/>
      <c r="C137" s="38"/>
      <c r="D137" s="36"/>
      <c r="E137" s="39"/>
      <c r="F137" s="40"/>
      <c r="G137" s="38"/>
      <c r="H137" s="43"/>
      <c r="I137" s="20"/>
      <c r="J137" s="15" t="str">
        <f t="shared" si="29"/>
        <v/>
      </c>
      <c r="K137" s="16">
        <f t="shared" si="30"/>
        <v>0.5</v>
      </c>
      <c r="L137" s="17">
        <f t="shared" si="31"/>
        <v>7.5</v>
      </c>
      <c r="M137" s="28">
        <f t="shared" si="32"/>
        <v>7.5</v>
      </c>
      <c r="N137" s="18">
        <f t="shared" si="33"/>
        <v>-7.5</v>
      </c>
      <c r="O137" s="32">
        <f t="shared" si="34"/>
        <v>-7.5</v>
      </c>
      <c r="P137" s="19"/>
      <c r="U137" s="78"/>
      <c r="V137" s="78"/>
      <c r="W137" s="78"/>
      <c r="X137" s="78"/>
      <c r="Y137" s="78"/>
      <c r="Z137" s="78"/>
      <c r="AA137" s="78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/>
      <c r="AQ137" s="79"/>
      <c r="AR137" s="79"/>
      <c r="AS137" s="79"/>
      <c r="AT137" s="78"/>
      <c r="AU137" s="78"/>
      <c r="AV137" s="78"/>
      <c r="AW137" s="111"/>
      <c r="AX137" s="48"/>
      <c r="AY137" s="48"/>
      <c r="AZ137" s="48"/>
      <c r="BA137" s="107" t="e">
        <f t="shared" si="39"/>
        <v>#NUM!</v>
      </c>
      <c r="BB137" s="112">
        <f t="shared" si="40"/>
        <v>0</v>
      </c>
      <c r="BC137" s="112">
        <f t="shared" si="41"/>
        <v>600</v>
      </c>
      <c r="BD137" s="112">
        <f t="shared" si="42"/>
        <v>0</v>
      </c>
      <c r="BE137" s="48"/>
      <c r="BF137" s="48"/>
      <c r="BG137" s="113"/>
      <c r="BH137" s="113"/>
      <c r="BI137" s="113"/>
      <c r="BJ137" s="113"/>
      <c r="BK137" s="51"/>
      <c r="BL137" s="80"/>
      <c r="BM137" s="80"/>
      <c r="BN137" s="80"/>
      <c r="BO137" s="48"/>
      <c r="BP137" s="48"/>
      <c r="BQ137" s="48"/>
      <c r="BR137" s="48"/>
      <c r="BS137" s="48"/>
      <c r="BT137" s="48"/>
      <c r="BU137" s="48"/>
    </row>
    <row r="138" spans="1:73" s="13" customFormat="1" ht="24" customHeight="1" x14ac:dyDescent="0.3">
      <c r="A138" s="52"/>
      <c r="B138" s="54"/>
      <c r="C138" s="55"/>
      <c r="D138" s="54"/>
      <c r="E138" s="52"/>
      <c r="F138" s="56"/>
      <c r="G138" s="55"/>
      <c r="H138" s="43"/>
      <c r="I138" s="20"/>
      <c r="J138" s="15" t="str">
        <f t="shared" si="29"/>
        <v/>
      </c>
      <c r="K138" s="16">
        <f t="shared" si="30"/>
        <v>0.5</v>
      </c>
      <c r="L138" s="17">
        <f t="shared" si="31"/>
        <v>7.5</v>
      </c>
      <c r="M138" s="28">
        <f t="shared" si="32"/>
        <v>7.5</v>
      </c>
      <c r="N138" s="18">
        <f t="shared" si="33"/>
        <v>-7.5</v>
      </c>
      <c r="O138" s="32">
        <f t="shared" si="34"/>
        <v>-7.5</v>
      </c>
      <c r="P138" s="19"/>
      <c r="U138" s="78"/>
      <c r="V138" s="78"/>
      <c r="W138" s="78"/>
      <c r="X138" s="78"/>
      <c r="Y138" s="78"/>
      <c r="Z138" s="78"/>
      <c r="AA138" s="78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79"/>
      <c r="AP138" s="79"/>
      <c r="AQ138" s="79"/>
      <c r="AR138" s="79"/>
      <c r="AS138" s="79"/>
      <c r="AT138" s="78"/>
      <c r="AU138" s="78"/>
      <c r="AV138" s="78"/>
      <c r="AW138" s="111"/>
      <c r="AX138" s="48"/>
      <c r="AY138" s="48"/>
      <c r="AZ138" s="48"/>
      <c r="BA138" s="107" t="e">
        <f t="shared" si="39"/>
        <v>#NUM!</v>
      </c>
      <c r="BB138" s="112">
        <f t="shared" si="40"/>
        <v>0</v>
      </c>
      <c r="BC138" s="112">
        <f t="shared" si="41"/>
        <v>600</v>
      </c>
      <c r="BD138" s="112">
        <f t="shared" si="42"/>
        <v>0</v>
      </c>
      <c r="BE138" s="48"/>
      <c r="BF138" s="48"/>
      <c r="BG138" s="113"/>
      <c r="BH138" s="113"/>
      <c r="BI138" s="113"/>
      <c r="BJ138" s="113"/>
      <c r="BK138" s="51"/>
      <c r="BL138" s="80"/>
      <c r="BM138" s="80"/>
      <c r="BN138" s="80"/>
      <c r="BO138" s="48"/>
      <c r="BP138" s="48"/>
      <c r="BQ138" s="48"/>
      <c r="BR138" s="48"/>
      <c r="BS138" s="48"/>
      <c r="BT138" s="48"/>
      <c r="BU138" s="48"/>
    </row>
    <row r="139" spans="1:73" s="13" customFormat="1" ht="24" customHeight="1" x14ac:dyDescent="0.3">
      <c r="A139" s="53"/>
      <c r="B139" s="36"/>
      <c r="C139" s="38"/>
      <c r="D139" s="36"/>
      <c r="E139" s="39"/>
      <c r="F139" s="40"/>
      <c r="G139" s="38"/>
      <c r="H139" s="43"/>
      <c r="I139" s="20"/>
      <c r="J139" s="15" t="str">
        <f t="shared" si="29"/>
        <v/>
      </c>
      <c r="K139" s="16">
        <f t="shared" si="30"/>
        <v>0.5</v>
      </c>
      <c r="L139" s="17">
        <f t="shared" si="31"/>
        <v>7.5</v>
      </c>
      <c r="M139" s="28">
        <f t="shared" si="32"/>
        <v>7.5</v>
      </c>
      <c r="N139" s="18">
        <f t="shared" si="33"/>
        <v>-7.5</v>
      </c>
      <c r="O139" s="32">
        <f t="shared" si="34"/>
        <v>-7.5</v>
      </c>
      <c r="P139" s="19"/>
      <c r="U139" s="78"/>
      <c r="V139" s="78"/>
      <c r="W139" s="78"/>
      <c r="X139" s="78"/>
      <c r="Y139" s="78"/>
      <c r="Z139" s="78"/>
      <c r="AA139" s="78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79"/>
      <c r="AQ139" s="79"/>
      <c r="AR139" s="79"/>
      <c r="AS139" s="79"/>
      <c r="AT139" s="78"/>
      <c r="AU139" s="78"/>
      <c r="AV139" s="78"/>
      <c r="AW139" s="111"/>
      <c r="AX139" s="48"/>
      <c r="AY139" s="48"/>
      <c r="AZ139" s="48"/>
      <c r="BA139" s="107" t="e">
        <f t="shared" si="39"/>
        <v>#NUM!</v>
      </c>
      <c r="BB139" s="112">
        <f t="shared" si="40"/>
        <v>0</v>
      </c>
      <c r="BC139" s="112">
        <f t="shared" si="41"/>
        <v>600</v>
      </c>
      <c r="BD139" s="112">
        <f t="shared" si="42"/>
        <v>0</v>
      </c>
      <c r="BE139" s="48"/>
      <c r="BF139" s="48"/>
      <c r="BG139" s="113"/>
      <c r="BH139" s="113"/>
      <c r="BI139" s="113"/>
      <c r="BJ139" s="113"/>
      <c r="BK139" s="51"/>
      <c r="BL139" s="80"/>
      <c r="BM139" s="80"/>
      <c r="BN139" s="80"/>
      <c r="BO139" s="48"/>
      <c r="BP139" s="48"/>
      <c r="BQ139" s="48"/>
      <c r="BR139" s="48"/>
      <c r="BS139" s="48"/>
      <c r="BT139" s="48"/>
      <c r="BU139" s="48"/>
    </row>
    <row r="140" spans="1:73" s="13" customFormat="1" ht="24" customHeight="1" x14ac:dyDescent="0.3">
      <c r="A140" s="52"/>
      <c r="B140" s="36"/>
      <c r="C140" s="38"/>
      <c r="D140" s="36"/>
      <c r="E140" s="39"/>
      <c r="F140" s="40"/>
      <c r="G140" s="38"/>
      <c r="H140" s="43"/>
      <c r="I140" s="20"/>
      <c r="J140" s="15" t="str">
        <f t="shared" si="29"/>
        <v/>
      </c>
      <c r="K140" s="16">
        <f t="shared" si="30"/>
        <v>0.5</v>
      </c>
      <c r="L140" s="17">
        <f t="shared" si="31"/>
        <v>7.5</v>
      </c>
      <c r="M140" s="28">
        <f t="shared" si="32"/>
        <v>7.5</v>
      </c>
      <c r="N140" s="18">
        <f t="shared" si="33"/>
        <v>-7.5</v>
      </c>
      <c r="O140" s="32">
        <f t="shared" si="34"/>
        <v>-7.5</v>
      </c>
      <c r="P140" s="19"/>
      <c r="U140" s="78"/>
      <c r="V140" s="78"/>
      <c r="W140" s="78"/>
      <c r="X140" s="78"/>
      <c r="Y140" s="78"/>
      <c r="Z140" s="78"/>
      <c r="AA140" s="78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79"/>
      <c r="AN140" s="79"/>
      <c r="AO140" s="79"/>
      <c r="AP140" s="79"/>
      <c r="AQ140" s="79"/>
      <c r="AR140" s="79"/>
      <c r="AS140" s="79"/>
      <c r="AT140" s="78"/>
      <c r="AU140" s="78"/>
      <c r="AV140" s="78"/>
      <c r="AW140" s="111"/>
      <c r="AX140" s="48"/>
      <c r="AY140" s="48"/>
      <c r="AZ140" s="48"/>
      <c r="BA140" s="107" t="e">
        <f t="shared" si="39"/>
        <v>#NUM!</v>
      </c>
      <c r="BB140" s="112">
        <f t="shared" si="40"/>
        <v>0</v>
      </c>
      <c r="BC140" s="112">
        <f t="shared" si="41"/>
        <v>600</v>
      </c>
      <c r="BD140" s="112">
        <f t="shared" si="42"/>
        <v>0</v>
      </c>
      <c r="BE140" s="48"/>
      <c r="BF140" s="48"/>
      <c r="BG140" s="113"/>
      <c r="BH140" s="113"/>
      <c r="BI140" s="113"/>
      <c r="BJ140" s="113"/>
      <c r="BK140" s="51"/>
      <c r="BL140" s="80"/>
      <c r="BM140" s="80"/>
      <c r="BN140" s="80"/>
      <c r="BO140" s="48"/>
      <c r="BP140" s="48"/>
      <c r="BQ140" s="48"/>
      <c r="BR140" s="48"/>
      <c r="BS140" s="48"/>
      <c r="BT140" s="48"/>
      <c r="BU140" s="48"/>
    </row>
    <row r="141" spans="1:73" s="13" customFormat="1" ht="24" customHeight="1" x14ac:dyDescent="0.3">
      <c r="A141" s="52"/>
      <c r="B141" s="36"/>
      <c r="C141" s="38"/>
      <c r="D141" s="36"/>
      <c r="E141" s="39"/>
      <c r="F141" s="40"/>
      <c r="G141" s="38"/>
      <c r="H141" s="43"/>
      <c r="I141" s="20"/>
      <c r="J141" s="15" t="str">
        <f t="shared" si="29"/>
        <v/>
      </c>
      <c r="K141" s="16">
        <f t="shared" si="30"/>
        <v>0.5</v>
      </c>
      <c r="L141" s="17">
        <f t="shared" si="31"/>
        <v>7.5</v>
      </c>
      <c r="M141" s="28">
        <f t="shared" si="32"/>
        <v>7.5</v>
      </c>
      <c r="N141" s="18">
        <f t="shared" si="33"/>
        <v>-7.5</v>
      </c>
      <c r="O141" s="32">
        <f t="shared" si="34"/>
        <v>-7.5</v>
      </c>
      <c r="P141" s="19"/>
      <c r="U141" s="78"/>
      <c r="V141" s="78"/>
      <c r="W141" s="78"/>
      <c r="X141" s="78"/>
      <c r="Y141" s="78"/>
      <c r="Z141" s="78"/>
      <c r="AA141" s="78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79"/>
      <c r="AT141" s="78"/>
      <c r="AU141" s="78"/>
      <c r="AV141" s="78"/>
      <c r="AW141" s="111"/>
      <c r="AX141" s="48"/>
      <c r="AY141" s="48"/>
      <c r="AZ141" s="48"/>
      <c r="BA141" s="107" t="e">
        <f t="shared" si="39"/>
        <v>#NUM!</v>
      </c>
      <c r="BB141" s="112">
        <f t="shared" si="40"/>
        <v>0</v>
      </c>
      <c r="BC141" s="112">
        <f t="shared" si="41"/>
        <v>600</v>
      </c>
      <c r="BD141" s="112">
        <f t="shared" si="42"/>
        <v>0</v>
      </c>
      <c r="BE141" s="48"/>
      <c r="BF141" s="48"/>
      <c r="BG141" s="113"/>
      <c r="BH141" s="113"/>
      <c r="BI141" s="113"/>
      <c r="BJ141" s="113"/>
      <c r="BK141" s="51"/>
      <c r="BL141" s="80"/>
      <c r="BM141" s="80"/>
      <c r="BN141" s="80"/>
      <c r="BO141" s="48"/>
      <c r="BP141" s="48"/>
      <c r="BQ141" s="48"/>
      <c r="BR141" s="48"/>
      <c r="BS141" s="48"/>
      <c r="BT141" s="48"/>
      <c r="BU141" s="48"/>
    </row>
    <row r="142" spans="1:73" s="13" customFormat="1" ht="24" customHeight="1" x14ac:dyDescent="0.3">
      <c r="A142" s="52"/>
      <c r="B142" s="36"/>
      <c r="C142" s="38"/>
      <c r="D142" s="36"/>
      <c r="E142" s="39"/>
      <c r="F142" s="40"/>
      <c r="G142" s="38"/>
      <c r="H142" s="43"/>
      <c r="I142" s="20"/>
      <c r="J142" s="15" t="str">
        <f t="shared" si="29"/>
        <v/>
      </c>
      <c r="K142" s="16">
        <f t="shared" si="30"/>
        <v>0.5</v>
      </c>
      <c r="L142" s="17">
        <f t="shared" si="31"/>
        <v>7.5</v>
      </c>
      <c r="M142" s="28">
        <f t="shared" si="32"/>
        <v>7.5</v>
      </c>
      <c r="N142" s="18">
        <f t="shared" si="33"/>
        <v>-7.5</v>
      </c>
      <c r="O142" s="32">
        <f t="shared" si="34"/>
        <v>-7.5</v>
      </c>
      <c r="P142" s="19"/>
      <c r="U142" s="78"/>
      <c r="V142" s="78"/>
      <c r="W142" s="78"/>
      <c r="X142" s="78"/>
      <c r="Y142" s="78"/>
      <c r="Z142" s="78"/>
      <c r="AA142" s="78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  <c r="AP142" s="79"/>
      <c r="AQ142" s="79"/>
      <c r="AR142" s="79"/>
      <c r="AS142" s="79"/>
      <c r="AT142" s="78"/>
      <c r="AU142" s="78"/>
      <c r="AV142" s="78"/>
      <c r="AW142" s="111"/>
      <c r="AX142" s="48"/>
      <c r="AY142" s="48"/>
      <c r="AZ142" s="48"/>
      <c r="BA142" s="107" t="e">
        <f t="shared" si="39"/>
        <v>#NUM!</v>
      </c>
      <c r="BB142" s="112">
        <f t="shared" si="40"/>
        <v>0</v>
      </c>
      <c r="BC142" s="112">
        <f t="shared" si="41"/>
        <v>600</v>
      </c>
      <c r="BD142" s="112">
        <f t="shared" si="42"/>
        <v>0</v>
      </c>
      <c r="BE142" s="48"/>
      <c r="BF142" s="48"/>
      <c r="BG142" s="113"/>
      <c r="BH142" s="113"/>
      <c r="BI142" s="113"/>
      <c r="BJ142" s="113"/>
      <c r="BK142" s="51"/>
      <c r="BL142" s="80"/>
      <c r="BM142" s="80"/>
      <c r="BN142" s="80"/>
      <c r="BO142" s="48"/>
      <c r="BP142" s="48"/>
      <c r="BQ142" s="48"/>
      <c r="BR142" s="48"/>
      <c r="BS142" s="48"/>
      <c r="BT142" s="48"/>
      <c r="BU142" s="48"/>
    </row>
    <row r="143" spans="1:73" s="13" customFormat="1" ht="24" customHeight="1" x14ac:dyDescent="0.3">
      <c r="A143" s="52"/>
      <c r="B143" s="36"/>
      <c r="C143" s="38"/>
      <c r="D143" s="36"/>
      <c r="E143" s="39"/>
      <c r="F143" s="40"/>
      <c r="G143" s="38"/>
      <c r="H143" s="43"/>
      <c r="I143" s="20"/>
      <c r="J143" s="15" t="str">
        <f t="shared" si="29"/>
        <v/>
      </c>
      <c r="K143" s="16">
        <f t="shared" si="30"/>
        <v>0.5</v>
      </c>
      <c r="L143" s="17">
        <f t="shared" si="31"/>
        <v>7.5</v>
      </c>
      <c r="M143" s="28">
        <f t="shared" si="32"/>
        <v>7.5</v>
      </c>
      <c r="N143" s="18">
        <f t="shared" si="33"/>
        <v>-7.5</v>
      </c>
      <c r="O143" s="32">
        <f t="shared" si="34"/>
        <v>-7.5</v>
      </c>
      <c r="P143" s="19"/>
      <c r="U143" s="78"/>
      <c r="V143" s="78"/>
      <c r="W143" s="78"/>
      <c r="X143" s="78"/>
      <c r="Y143" s="78"/>
      <c r="Z143" s="78"/>
      <c r="AA143" s="78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79"/>
      <c r="AP143" s="79"/>
      <c r="AQ143" s="79"/>
      <c r="AR143" s="79"/>
      <c r="AS143" s="79"/>
      <c r="AT143" s="78"/>
      <c r="AU143" s="78"/>
      <c r="AV143" s="78"/>
      <c r="AW143" s="111"/>
      <c r="AX143" s="48"/>
      <c r="AY143" s="48"/>
      <c r="AZ143" s="48"/>
      <c r="BA143" s="107" t="e">
        <f t="shared" si="39"/>
        <v>#NUM!</v>
      </c>
      <c r="BB143" s="112">
        <f t="shared" si="40"/>
        <v>0</v>
      </c>
      <c r="BC143" s="112">
        <f t="shared" si="41"/>
        <v>600</v>
      </c>
      <c r="BD143" s="112">
        <f t="shared" si="42"/>
        <v>0</v>
      </c>
      <c r="BE143" s="48"/>
      <c r="BF143" s="48"/>
      <c r="BG143" s="113"/>
      <c r="BH143" s="113"/>
      <c r="BI143" s="113"/>
      <c r="BJ143" s="113"/>
      <c r="BK143" s="51"/>
      <c r="BL143" s="80"/>
      <c r="BM143" s="80"/>
      <c r="BN143" s="80"/>
      <c r="BO143" s="48"/>
      <c r="BP143" s="48"/>
      <c r="BQ143" s="48"/>
      <c r="BR143" s="48"/>
      <c r="BS143" s="48"/>
      <c r="BT143" s="48"/>
      <c r="BU143" s="48"/>
    </row>
    <row r="144" spans="1:73" s="13" customFormat="1" ht="24" customHeight="1" x14ac:dyDescent="0.3">
      <c r="A144" s="52"/>
      <c r="B144" s="36"/>
      <c r="C144" s="38"/>
      <c r="D144" s="36"/>
      <c r="E144" s="39"/>
      <c r="F144" s="40"/>
      <c r="G144" s="38"/>
      <c r="H144" s="43"/>
      <c r="I144" s="20"/>
      <c r="J144" s="15" t="str">
        <f t="shared" si="29"/>
        <v/>
      </c>
      <c r="K144" s="16">
        <f t="shared" si="30"/>
        <v>0.5</v>
      </c>
      <c r="L144" s="17">
        <f t="shared" si="31"/>
        <v>7.5</v>
      </c>
      <c r="M144" s="28">
        <f t="shared" si="32"/>
        <v>7.5</v>
      </c>
      <c r="N144" s="18">
        <f t="shared" si="33"/>
        <v>-7.5</v>
      </c>
      <c r="O144" s="32">
        <f t="shared" si="34"/>
        <v>-7.5</v>
      </c>
      <c r="P144" s="19"/>
      <c r="U144" s="78"/>
      <c r="V144" s="78"/>
      <c r="W144" s="78"/>
      <c r="X144" s="78"/>
      <c r="Y144" s="78"/>
      <c r="Z144" s="78"/>
      <c r="AA144" s="78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  <c r="AL144" s="79"/>
      <c r="AM144" s="79"/>
      <c r="AN144" s="79"/>
      <c r="AO144" s="79"/>
      <c r="AP144" s="79"/>
      <c r="AQ144" s="79"/>
      <c r="AR144" s="79"/>
      <c r="AS144" s="79"/>
      <c r="AT144" s="78"/>
      <c r="AU144" s="78"/>
      <c r="AV144" s="78"/>
      <c r="AW144" s="111"/>
      <c r="AX144" s="48"/>
      <c r="AY144" s="48"/>
      <c r="AZ144" s="48"/>
      <c r="BA144" s="107" t="e">
        <f t="shared" si="39"/>
        <v>#NUM!</v>
      </c>
      <c r="BB144" s="112">
        <f t="shared" si="40"/>
        <v>0</v>
      </c>
      <c r="BC144" s="112">
        <f t="shared" si="41"/>
        <v>600</v>
      </c>
      <c r="BD144" s="112">
        <f t="shared" si="42"/>
        <v>0</v>
      </c>
      <c r="BE144" s="48"/>
      <c r="BF144" s="48"/>
      <c r="BG144" s="113"/>
      <c r="BH144" s="113"/>
      <c r="BI144" s="113"/>
      <c r="BJ144" s="113"/>
      <c r="BK144" s="51"/>
      <c r="BL144" s="80"/>
      <c r="BM144" s="80"/>
      <c r="BN144" s="80"/>
      <c r="BO144" s="48"/>
      <c r="BP144" s="48"/>
      <c r="BQ144" s="48"/>
      <c r="BR144" s="48"/>
      <c r="BS144" s="48"/>
      <c r="BT144" s="48"/>
      <c r="BU144" s="48"/>
    </row>
    <row r="145" spans="1:73" s="13" customFormat="1" ht="24" customHeight="1" x14ac:dyDescent="0.3">
      <c r="A145" s="52"/>
      <c r="B145" s="36"/>
      <c r="C145" s="38"/>
      <c r="D145" s="36"/>
      <c r="E145" s="39"/>
      <c r="F145" s="40"/>
      <c r="G145" s="38"/>
      <c r="H145" s="43"/>
      <c r="I145" s="20"/>
      <c r="J145" s="15" t="str">
        <f t="shared" si="29"/>
        <v/>
      </c>
      <c r="K145" s="16">
        <f t="shared" si="30"/>
        <v>0.5</v>
      </c>
      <c r="L145" s="17">
        <f t="shared" si="31"/>
        <v>7.5</v>
      </c>
      <c r="M145" s="28">
        <f t="shared" si="32"/>
        <v>7.5</v>
      </c>
      <c r="N145" s="18">
        <f t="shared" si="33"/>
        <v>-7.5</v>
      </c>
      <c r="O145" s="32">
        <f t="shared" si="34"/>
        <v>-7.5</v>
      </c>
      <c r="P145" s="19"/>
      <c r="U145" s="78"/>
      <c r="V145" s="78"/>
      <c r="W145" s="78"/>
      <c r="X145" s="78"/>
      <c r="Y145" s="78"/>
      <c r="Z145" s="78"/>
      <c r="AA145" s="78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/>
      <c r="AM145" s="79"/>
      <c r="AN145" s="79"/>
      <c r="AO145" s="79"/>
      <c r="AP145" s="79"/>
      <c r="AQ145" s="79"/>
      <c r="AR145" s="79"/>
      <c r="AS145" s="79"/>
      <c r="AT145" s="78"/>
      <c r="AU145" s="78"/>
      <c r="AV145" s="78"/>
      <c r="AW145" s="111"/>
      <c r="AX145" s="48"/>
      <c r="AY145" s="48"/>
      <c r="AZ145" s="48"/>
      <c r="BA145" s="107" t="e">
        <f t="shared" si="39"/>
        <v>#NUM!</v>
      </c>
      <c r="BB145" s="112">
        <f t="shared" si="40"/>
        <v>0</v>
      </c>
      <c r="BC145" s="112">
        <f t="shared" si="41"/>
        <v>600</v>
      </c>
      <c r="BD145" s="112">
        <f t="shared" si="42"/>
        <v>0</v>
      </c>
      <c r="BE145" s="48"/>
      <c r="BF145" s="48"/>
      <c r="BG145" s="113"/>
      <c r="BH145" s="113"/>
      <c r="BI145" s="113"/>
      <c r="BJ145" s="113"/>
      <c r="BK145" s="51"/>
      <c r="BL145" s="80"/>
      <c r="BM145" s="80"/>
      <c r="BN145" s="80"/>
      <c r="BO145" s="48"/>
      <c r="BP145" s="48"/>
      <c r="BQ145" s="48"/>
      <c r="BR145" s="48"/>
      <c r="BS145" s="48"/>
      <c r="BT145" s="48"/>
      <c r="BU145" s="48"/>
    </row>
    <row r="146" spans="1:73" s="13" customFormat="1" ht="24" customHeight="1" x14ac:dyDescent="0.3">
      <c r="A146" s="52"/>
      <c r="B146" s="54"/>
      <c r="C146" s="55"/>
      <c r="D146" s="54"/>
      <c r="E146" s="52"/>
      <c r="F146" s="56"/>
      <c r="G146" s="55"/>
      <c r="H146" s="43"/>
      <c r="I146" s="20"/>
      <c r="J146" s="15" t="str">
        <f t="shared" ref="J146:J203" si="43">IF(ISBLANK(A146),"",IF(H146="v",M146,O146))</f>
        <v/>
      </c>
      <c r="K146" s="16">
        <f t="shared" ref="K146:K203" si="44">(1/(1+10^((E146-C146)/200)))</f>
        <v>0.5</v>
      </c>
      <c r="L146" s="17">
        <f t="shared" ref="L146:L203" si="45">C146+15*(1-K146)</f>
        <v>7.5</v>
      </c>
      <c r="M146" s="28">
        <f t="shared" ref="M146:M203" si="46">L146-C146</f>
        <v>7.5</v>
      </c>
      <c r="N146" s="18">
        <f t="shared" ref="N146:N203" si="47">C146+(15*(0-K146))</f>
        <v>-7.5</v>
      </c>
      <c r="O146" s="32">
        <f t="shared" ref="O146:O203" si="48">-(C146-N146)</f>
        <v>-7.5</v>
      </c>
      <c r="P146" s="19"/>
      <c r="U146" s="78"/>
      <c r="V146" s="78"/>
      <c r="W146" s="78"/>
      <c r="X146" s="78"/>
      <c r="Y146" s="78"/>
      <c r="Z146" s="78"/>
      <c r="AA146" s="78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  <c r="AP146" s="79"/>
      <c r="AQ146" s="79"/>
      <c r="AR146" s="79"/>
      <c r="AS146" s="79"/>
      <c r="AT146" s="78"/>
      <c r="AU146" s="78"/>
      <c r="AV146" s="78"/>
      <c r="AW146" s="111"/>
      <c r="AX146" s="48"/>
      <c r="AY146" s="48"/>
      <c r="AZ146" s="48"/>
      <c r="BA146" s="107" t="e">
        <f t="shared" si="39"/>
        <v>#NUM!</v>
      </c>
      <c r="BB146" s="112">
        <f t="shared" si="40"/>
        <v>0</v>
      </c>
      <c r="BC146" s="112">
        <f t="shared" si="41"/>
        <v>600</v>
      </c>
      <c r="BD146" s="112">
        <f t="shared" si="42"/>
        <v>0</v>
      </c>
      <c r="BE146" s="48"/>
      <c r="BF146" s="48"/>
      <c r="BG146" s="113"/>
      <c r="BH146" s="113"/>
      <c r="BI146" s="113"/>
      <c r="BJ146" s="113"/>
      <c r="BK146" s="51"/>
      <c r="BL146" s="80"/>
      <c r="BM146" s="80"/>
      <c r="BN146" s="80"/>
      <c r="BO146" s="48"/>
      <c r="BP146" s="48"/>
      <c r="BQ146" s="48"/>
      <c r="BR146" s="48"/>
      <c r="BS146" s="48"/>
      <c r="BT146" s="48"/>
      <c r="BU146" s="48"/>
    </row>
    <row r="147" spans="1:73" s="13" customFormat="1" ht="24" customHeight="1" x14ac:dyDescent="0.3">
      <c r="A147" s="53"/>
      <c r="B147" s="36"/>
      <c r="C147" s="38"/>
      <c r="D147" s="36"/>
      <c r="E147" s="39"/>
      <c r="F147" s="40"/>
      <c r="G147" s="38"/>
      <c r="H147" s="43"/>
      <c r="I147" s="20"/>
      <c r="J147" s="15" t="str">
        <f t="shared" si="43"/>
        <v/>
      </c>
      <c r="K147" s="16">
        <f t="shared" si="44"/>
        <v>0.5</v>
      </c>
      <c r="L147" s="17">
        <f t="shared" si="45"/>
        <v>7.5</v>
      </c>
      <c r="M147" s="28">
        <f t="shared" si="46"/>
        <v>7.5</v>
      </c>
      <c r="N147" s="18">
        <f t="shared" si="47"/>
        <v>-7.5</v>
      </c>
      <c r="O147" s="32">
        <f t="shared" si="48"/>
        <v>-7.5</v>
      </c>
      <c r="P147" s="19"/>
      <c r="U147" s="78"/>
      <c r="V147" s="78"/>
      <c r="W147" s="78"/>
      <c r="X147" s="78"/>
      <c r="Y147" s="78"/>
      <c r="Z147" s="78"/>
      <c r="AA147" s="78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79"/>
      <c r="AP147" s="79"/>
      <c r="AQ147" s="79"/>
      <c r="AR147" s="79"/>
      <c r="AS147" s="79"/>
      <c r="AT147" s="78"/>
      <c r="AU147" s="78"/>
      <c r="AV147" s="78"/>
      <c r="AW147" s="111"/>
      <c r="AX147" s="48"/>
      <c r="AY147" s="48"/>
      <c r="AZ147" s="48"/>
      <c r="BA147" s="107" t="e">
        <f t="shared" si="39"/>
        <v>#NUM!</v>
      </c>
      <c r="BB147" s="112">
        <f t="shared" si="40"/>
        <v>0</v>
      </c>
      <c r="BC147" s="112">
        <f t="shared" si="41"/>
        <v>600</v>
      </c>
      <c r="BD147" s="112">
        <f t="shared" si="42"/>
        <v>0</v>
      </c>
      <c r="BE147" s="48"/>
      <c r="BF147" s="48"/>
      <c r="BG147" s="113"/>
      <c r="BH147" s="113"/>
      <c r="BI147" s="113"/>
      <c r="BJ147" s="113"/>
      <c r="BK147" s="51"/>
      <c r="BL147" s="80"/>
      <c r="BM147" s="80"/>
      <c r="BN147" s="80"/>
      <c r="BO147" s="48"/>
      <c r="BP147" s="48"/>
      <c r="BQ147" s="48"/>
      <c r="BR147" s="48"/>
      <c r="BS147" s="48"/>
      <c r="BT147" s="48"/>
      <c r="BU147" s="48"/>
    </row>
    <row r="148" spans="1:73" s="13" customFormat="1" ht="24" customHeight="1" x14ac:dyDescent="0.3">
      <c r="A148" s="52"/>
      <c r="B148" s="36"/>
      <c r="C148" s="38"/>
      <c r="D148" s="36"/>
      <c r="E148" s="39"/>
      <c r="F148" s="40"/>
      <c r="G148" s="38"/>
      <c r="H148" s="43"/>
      <c r="I148" s="20"/>
      <c r="J148" s="15" t="str">
        <f t="shared" si="43"/>
        <v/>
      </c>
      <c r="K148" s="16">
        <f t="shared" si="44"/>
        <v>0.5</v>
      </c>
      <c r="L148" s="17">
        <f t="shared" si="45"/>
        <v>7.5</v>
      </c>
      <c r="M148" s="28">
        <f t="shared" si="46"/>
        <v>7.5</v>
      </c>
      <c r="N148" s="18">
        <f t="shared" si="47"/>
        <v>-7.5</v>
      </c>
      <c r="O148" s="32">
        <f t="shared" si="48"/>
        <v>-7.5</v>
      </c>
      <c r="P148" s="19"/>
      <c r="U148" s="78"/>
      <c r="V148" s="78"/>
      <c r="W148" s="78"/>
      <c r="X148" s="78"/>
      <c r="Y148" s="78"/>
      <c r="Z148" s="78"/>
      <c r="AA148" s="78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79"/>
      <c r="AP148" s="79"/>
      <c r="AQ148" s="79"/>
      <c r="AR148" s="79"/>
      <c r="AS148" s="79"/>
      <c r="AT148" s="78"/>
      <c r="AU148" s="78"/>
      <c r="AV148" s="78"/>
      <c r="AW148" s="111"/>
      <c r="AX148" s="48"/>
      <c r="AY148" s="48"/>
      <c r="AZ148" s="48"/>
      <c r="BA148" s="107" t="e">
        <f t="shared" si="39"/>
        <v>#NUM!</v>
      </c>
      <c r="BB148" s="112">
        <f t="shared" si="40"/>
        <v>0</v>
      </c>
      <c r="BC148" s="112">
        <f t="shared" si="41"/>
        <v>600</v>
      </c>
      <c r="BD148" s="112">
        <f t="shared" si="42"/>
        <v>0</v>
      </c>
      <c r="BE148" s="48"/>
      <c r="BF148" s="48"/>
      <c r="BG148" s="113"/>
      <c r="BH148" s="113"/>
      <c r="BI148" s="113"/>
      <c r="BJ148" s="113"/>
      <c r="BK148" s="51"/>
      <c r="BL148" s="80"/>
      <c r="BM148" s="80"/>
      <c r="BN148" s="80"/>
      <c r="BO148" s="48"/>
      <c r="BP148" s="48"/>
      <c r="BQ148" s="48"/>
      <c r="BR148" s="48"/>
      <c r="BS148" s="48"/>
      <c r="BT148" s="48"/>
      <c r="BU148" s="48"/>
    </row>
    <row r="149" spans="1:73" s="13" customFormat="1" ht="24" customHeight="1" x14ac:dyDescent="0.3">
      <c r="A149" s="52"/>
      <c r="B149" s="36"/>
      <c r="C149" s="38"/>
      <c r="D149" s="36"/>
      <c r="E149" s="39"/>
      <c r="F149" s="40"/>
      <c r="G149" s="38"/>
      <c r="H149" s="43"/>
      <c r="I149" s="20"/>
      <c r="J149" s="15" t="str">
        <f t="shared" si="43"/>
        <v/>
      </c>
      <c r="K149" s="16">
        <f t="shared" si="44"/>
        <v>0.5</v>
      </c>
      <c r="L149" s="17">
        <f t="shared" si="45"/>
        <v>7.5</v>
      </c>
      <c r="M149" s="28">
        <f t="shared" si="46"/>
        <v>7.5</v>
      </c>
      <c r="N149" s="18">
        <f t="shared" si="47"/>
        <v>-7.5</v>
      </c>
      <c r="O149" s="32">
        <f t="shared" si="48"/>
        <v>-7.5</v>
      </c>
      <c r="P149" s="19"/>
      <c r="U149" s="78"/>
      <c r="V149" s="78"/>
      <c r="W149" s="78"/>
      <c r="X149" s="78"/>
      <c r="Y149" s="78"/>
      <c r="Z149" s="78"/>
      <c r="AA149" s="78"/>
      <c r="AB149" s="79"/>
      <c r="AC149" s="79"/>
      <c r="AD149" s="79"/>
      <c r="AE149" s="79"/>
      <c r="AF149" s="79"/>
      <c r="AG149" s="79"/>
      <c r="AH149" s="79"/>
      <c r="AI149" s="79"/>
      <c r="AJ149" s="79"/>
      <c r="AK149" s="79"/>
      <c r="AL149" s="79"/>
      <c r="AM149" s="79"/>
      <c r="AN149" s="79"/>
      <c r="AO149" s="79"/>
      <c r="AP149" s="79"/>
      <c r="AQ149" s="79"/>
      <c r="AR149" s="79"/>
      <c r="AS149" s="79"/>
      <c r="AT149" s="78"/>
      <c r="AU149" s="78"/>
      <c r="AV149" s="78"/>
      <c r="AW149" s="111"/>
      <c r="AX149" s="48"/>
      <c r="AY149" s="48"/>
      <c r="AZ149" s="48"/>
      <c r="BA149" s="107" t="e">
        <f t="shared" si="39"/>
        <v>#NUM!</v>
      </c>
      <c r="BB149" s="112">
        <f t="shared" si="40"/>
        <v>0</v>
      </c>
      <c r="BC149" s="112">
        <f t="shared" si="41"/>
        <v>600</v>
      </c>
      <c r="BD149" s="112">
        <f t="shared" si="42"/>
        <v>0</v>
      </c>
      <c r="BE149" s="48"/>
      <c r="BF149" s="48"/>
      <c r="BG149" s="113"/>
      <c r="BH149" s="113"/>
      <c r="BI149" s="113"/>
      <c r="BJ149" s="113"/>
      <c r="BK149" s="51"/>
      <c r="BL149" s="80"/>
      <c r="BM149" s="80"/>
      <c r="BN149" s="80"/>
      <c r="BO149" s="48"/>
      <c r="BP149" s="48"/>
      <c r="BQ149" s="48"/>
      <c r="BR149" s="48"/>
      <c r="BS149" s="48"/>
      <c r="BT149" s="48"/>
      <c r="BU149" s="48"/>
    </row>
    <row r="150" spans="1:73" s="13" customFormat="1" ht="24" customHeight="1" x14ac:dyDescent="0.3">
      <c r="A150" s="52"/>
      <c r="B150" s="36"/>
      <c r="C150" s="38"/>
      <c r="D150" s="36"/>
      <c r="E150" s="39"/>
      <c r="F150" s="40"/>
      <c r="G150" s="38"/>
      <c r="H150" s="43"/>
      <c r="I150" s="20"/>
      <c r="J150" s="15" t="str">
        <f t="shared" si="43"/>
        <v/>
      </c>
      <c r="K150" s="16">
        <f t="shared" si="44"/>
        <v>0.5</v>
      </c>
      <c r="L150" s="17">
        <f t="shared" si="45"/>
        <v>7.5</v>
      </c>
      <c r="M150" s="28">
        <f t="shared" si="46"/>
        <v>7.5</v>
      </c>
      <c r="N150" s="18">
        <f t="shared" si="47"/>
        <v>-7.5</v>
      </c>
      <c r="O150" s="32">
        <f t="shared" si="48"/>
        <v>-7.5</v>
      </c>
      <c r="P150" s="19"/>
      <c r="U150" s="78"/>
      <c r="V150" s="78"/>
      <c r="W150" s="78"/>
      <c r="X150" s="78"/>
      <c r="Y150" s="78"/>
      <c r="Z150" s="78"/>
      <c r="AA150" s="78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  <c r="AM150" s="79"/>
      <c r="AN150" s="79"/>
      <c r="AO150" s="79"/>
      <c r="AP150" s="79"/>
      <c r="AQ150" s="79"/>
      <c r="AR150" s="79"/>
      <c r="AS150" s="79"/>
      <c r="AT150" s="78"/>
      <c r="AU150" s="78"/>
      <c r="AV150" s="78"/>
      <c r="AW150" s="111"/>
      <c r="AX150" s="48"/>
      <c r="AY150" s="48"/>
      <c r="AZ150" s="48"/>
      <c r="BA150" s="107" t="e">
        <f t="shared" si="39"/>
        <v>#NUM!</v>
      </c>
      <c r="BB150" s="112">
        <f t="shared" si="40"/>
        <v>0</v>
      </c>
      <c r="BC150" s="112">
        <f t="shared" si="41"/>
        <v>600</v>
      </c>
      <c r="BD150" s="112">
        <f t="shared" si="42"/>
        <v>0</v>
      </c>
      <c r="BE150" s="48"/>
      <c r="BF150" s="48"/>
      <c r="BG150" s="113"/>
      <c r="BH150" s="113"/>
      <c r="BI150" s="113"/>
      <c r="BJ150" s="113"/>
      <c r="BK150" s="51"/>
      <c r="BL150" s="80"/>
      <c r="BM150" s="80"/>
      <c r="BN150" s="80"/>
      <c r="BO150" s="48"/>
      <c r="BP150" s="48"/>
      <c r="BQ150" s="48"/>
      <c r="BR150" s="48"/>
      <c r="BS150" s="48"/>
      <c r="BT150" s="48"/>
      <c r="BU150" s="48"/>
    </row>
    <row r="151" spans="1:73" s="13" customFormat="1" ht="24" customHeight="1" x14ac:dyDescent="0.3">
      <c r="A151" s="52"/>
      <c r="B151" s="36"/>
      <c r="C151" s="38"/>
      <c r="D151" s="36"/>
      <c r="E151" s="39"/>
      <c r="F151" s="40"/>
      <c r="G151" s="38"/>
      <c r="H151" s="43"/>
      <c r="I151" s="20"/>
      <c r="J151" s="15" t="str">
        <f t="shared" si="43"/>
        <v/>
      </c>
      <c r="K151" s="16">
        <f t="shared" si="44"/>
        <v>0.5</v>
      </c>
      <c r="L151" s="17">
        <f t="shared" si="45"/>
        <v>7.5</v>
      </c>
      <c r="M151" s="28">
        <f t="shared" si="46"/>
        <v>7.5</v>
      </c>
      <c r="N151" s="18">
        <f t="shared" si="47"/>
        <v>-7.5</v>
      </c>
      <c r="O151" s="32">
        <f t="shared" si="48"/>
        <v>-7.5</v>
      </c>
      <c r="P151" s="19"/>
      <c r="U151" s="78"/>
      <c r="V151" s="78"/>
      <c r="W151" s="78"/>
      <c r="X151" s="78"/>
      <c r="Y151" s="78"/>
      <c r="Z151" s="78"/>
      <c r="AA151" s="78"/>
      <c r="AB151" s="79"/>
      <c r="AC151" s="79"/>
      <c r="AD151" s="79"/>
      <c r="AE151" s="79"/>
      <c r="AF151" s="79"/>
      <c r="AG151" s="79"/>
      <c r="AH151" s="79"/>
      <c r="AI151" s="79"/>
      <c r="AJ151" s="79"/>
      <c r="AK151" s="79"/>
      <c r="AL151" s="79"/>
      <c r="AM151" s="79"/>
      <c r="AN151" s="79"/>
      <c r="AO151" s="79"/>
      <c r="AP151" s="79"/>
      <c r="AQ151" s="79"/>
      <c r="AR151" s="79"/>
      <c r="AS151" s="79"/>
      <c r="AT151" s="78"/>
      <c r="AU151" s="78"/>
      <c r="AV151" s="78"/>
      <c r="AW151" s="111"/>
      <c r="AX151" s="48"/>
      <c r="AY151" s="48"/>
      <c r="AZ151" s="48"/>
      <c r="BA151" s="107" t="e">
        <f t="shared" si="39"/>
        <v>#NUM!</v>
      </c>
      <c r="BB151" s="112">
        <f t="shared" si="40"/>
        <v>0</v>
      </c>
      <c r="BC151" s="112">
        <f t="shared" si="41"/>
        <v>600</v>
      </c>
      <c r="BD151" s="112">
        <f t="shared" si="42"/>
        <v>0</v>
      </c>
      <c r="BE151" s="48"/>
      <c r="BF151" s="48"/>
      <c r="BG151" s="113"/>
      <c r="BH151" s="113"/>
      <c r="BI151" s="113"/>
      <c r="BJ151" s="113"/>
      <c r="BK151" s="51"/>
      <c r="BL151" s="80"/>
      <c r="BM151" s="80"/>
      <c r="BN151" s="80"/>
      <c r="BO151" s="48"/>
      <c r="BP151" s="48"/>
      <c r="BQ151" s="48"/>
      <c r="BR151" s="48"/>
      <c r="BS151" s="48"/>
      <c r="BT151" s="48"/>
      <c r="BU151" s="48"/>
    </row>
    <row r="152" spans="1:73" s="13" customFormat="1" ht="24" customHeight="1" x14ac:dyDescent="0.3">
      <c r="A152" s="52"/>
      <c r="B152" s="36"/>
      <c r="C152" s="38"/>
      <c r="D152" s="36"/>
      <c r="E152" s="39"/>
      <c r="F152" s="40"/>
      <c r="G152" s="38"/>
      <c r="H152" s="43"/>
      <c r="I152" s="20"/>
      <c r="J152" s="15" t="str">
        <f t="shared" si="43"/>
        <v/>
      </c>
      <c r="K152" s="16">
        <f t="shared" si="44"/>
        <v>0.5</v>
      </c>
      <c r="L152" s="17">
        <f t="shared" si="45"/>
        <v>7.5</v>
      </c>
      <c r="M152" s="28">
        <f t="shared" si="46"/>
        <v>7.5</v>
      </c>
      <c r="N152" s="18">
        <f t="shared" si="47"/>
        <v>-7.5</v>
      </c>
      <c r="O152" s="32">
        <f t="shared" si="48"/>
        <v>-7.5</v>
      </c>
      <c r="P152" s="19"/>
      <c r="U152" s="78"/>
      <c r="V152" s="78"/>
      <c r="W152" s="78"/>
      <c r="X152" s="78"/>
      <c r="Y152" s="78"/>
      <c r="Z152" s="78"/>
      <c r="AA152" s="78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  <c r="AL152" s="79"/>
      <c r="AM152" s="79"/>
      <c r="AN152" s="79"/>
      <c r="AO152" s="79"/>
      <c r="AP152" s="79"/>
      <c r="AQ152" s="79"/>
      <c r="AR152" s="79"/>
      <c r="AS152" s="79"/>
      <c r="AT152" s="78"/>
      <c r="AU152" s="78"/>
      <c r="AV152" s="78"/>
      <c r="AW152" s="111"/>
      <c r="AX152" s="48"/>
      <c r="AY152" s="48"/>
      <c r="AZ152" s="48"/>
      <c r="BA152" s="107" t="e">
        <f t="shared" si="39"/>
        <v>#NUM!</v>
      </c>
      <c r="BB152" s="112">
        <f t="shared" si="40"/>
        <v>0</v>
      </c>
      <c r="BC152" s="112">
        <f t="shared" si="41"/>
        <v>600</v>
      </c>
      <c r="BD152" s="112">
        <f t="shared" si="42"/>
        <v>0</v>
      </c>
      <c r="BE152" s="48"/>
      <c r="BF152" s="48"/>
      <c r="BG152" s="113"/>
      <c r="BH152" s="113"/>
      <c r="BI152" s="113"/>
      <c r="BJ152" s="113"/>
      <c r="BK152" s="51"/>
      <c r="BL152" s="80"/>
      <c r="BM152" s="80"/>
      <c r="BN152" s="80"/>
      <c r="BO152" s="48"/>
      <c r="BP152" s="48"/>
      <c r="BQ152" s="48"/>
      <c r="BR152" s="48"/>
      <c r="BS152" s="48"/>
      <c r="BT152" s="48"/>
      <c r="BU152" s="48"/>
    </row>
    <row r="153" spans="1:73" s="13" customFormat="1" ht="24" customHeight="1" x14ac:dyDescent="0.3">
      <c r="A153" s="52"/>
      <c r="B153" s="36"/>
      <c r="C153" s="38"/>
      <c r="D153" s="36"/>
      <c r="E153" s="39"/>
      <c r="F153" s="40"/>
      <c r="G153" s="38"/>
      <c r="H153" s="43"/>
      <c r="I153" s="20"/>
      <c r="J153" s="15" t="str">
        <f t="shared" si="43"/>
        <v/>
      </c>
      <c r="K153" s="16">
        <f t="shared" si="44"/>
        <v>0.5</v>
      </c>
      <c r="L153" s="17">
        <f t="shared" si="45"/>
        <v>7.5</v>
      </c>
      <c r="M153" s="28">
        <f t="shared" si="46"/>
        <v>7.5</v>
      </c>
      <c r="N153" s="18">
        <f t="shared" si="47"/>
        <v>-7.5</v>
      </c>
      <c r="O153" s="32">
        <f t="shared" si="48"/>
        <v>-7.5</v>
      </c>
      <c r="P153" s="19"/>
      <c r="U153" s="78"/>
      <c r="V153" s="78"/>
      <c r="W153" s="78"/>
      <c r="X153" s="78"/>
      <c r="Y153" s="78"/>
      <c r="Z153" s="78"/>
      <c r="AA153" s="78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  <c r="AM153" s="79"/>
      <c r="AN153" s="79"/>
      <c r="AO153" s="79"/>
      <c r="AP153" s="79"/>
      <c r="AQ153" s="79"/>
      <c r="AR153" s="79"/>
      <c r="AS153" s="79"/>
      <c r="AT153" s="78"/>
      <c r="AU153" s="78"/>
      <c r="AV153" s="78"/>
      <c r="AW153" s="111"/>
      <c r="AX153" s="48"/>
      <c r="AY153" s="48"/>
      <c r="AZ153" s="48"/>
      <c r="BA153" s="107" t="e">
        <f t="shared" si="39"/>
        <v>#NUM!</v>
      </c>
      <c r="BB153" s="112">
        <f t="shared" si="40"/>
        <v>0</v>
      </c>
      <c r="BC153" s="112">
        <f t="shared" si="41"/>
        <v>600</v>
      </c>
      <c r="BD153" s="112">
        <f t="shared" si="42"/>
        <v>0</v>
      </c>
      <c r="BE153" s="48"/>
      <c r="BF153" s="48"/>
      <c r="BG153" s="113"/>
      <c r="BH153" s="113"/>
      <c r="BI153" s="113"/>
      <c r="BJ153" s="113"/>
      <c r="BK153" s="51"/>
      <c r="BL153" s="80"/>
      <c r="BM153" s="80"/>
      <c r="BN153" s="80"/>
      <c r="BO153" s="48"/>
      <c r="BP153" s="48"/>
      <c r="BQ153" s="48"/>
      <c r="BR153" s="48"/>
      <c r="BS153" s="48"/>
      <c r="BT153" s="48"/>
      <c r="BU153" s="48"/>
    </row>
    <row r="154" spans="1:73" s="13" customFormat="1" ht="24" customHeight="1" x14ac:dyDescent="0.3">
      <c r="A154" s="52"/>
      <c r="B154" s="54"/>
      <c r="C154" s="55"/>
      <c r="D154" s="54"/>
      <c r="E154" s="52"/>
      <c r="F154" s="56"/>
      <c r="G154" s="55"/>
      <c r="H154" s="43"/>
      <c r="I154" s="20"/>
      <c r="J154" s="15" t="str">
        <f t="shared" si="43"/>
        <v/>
      </c>
      <c r="K154" s="16">
        <f t="shared" si="44"/>
        <v>0.5</v>
      </c>
      <c r="L154" s="17">
        <f t="shared" si="45"/>
        <v>7.5</v>
      </c>
      <c r="M154" s="28">
        <f t="shared" si="46"/>
        <v>7.5</v>
      </c>
      <c r="N154" s="18">
        <f t="shared" si="47"/>
        <v>-7.5</v>
      </c>
      <c r="O154" s="32">
        <f t="shared" si="48"/>
        <v>-7.5</v>
      </c>
      <c r="P154" s="19"/>
      <c r="U154" s="78"/>
      <c r="V154" s="78"/>
      <c r="W154" s="78"/>
      <c r="X154" s="78"/>
      <c r="Y154" s="78"/>
      <c r="Z154" s="78"/>
      <c r="AA154" s="78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79"/>
      <c r="AO154" s="79"/>
      <c r="AP154" s="79"/>
      <c r="AQ154" s="79"/>
      <c r="AR154" s="79"/>
      <c r="AS154" s="79"/>
      <c r="AT154" s="78"/>
      <c r="AU154" s="78"/>
      <c r="AV154" s="78"/>
      <c r="AW154" s="111"/>
      <c r="AX154" s="48"/>
      <c r="AY154" s="48"/>
      <c r="AZ154" s="48"/>
      <c r="BA154" s="107" t="e">
        <f t="shared" si="39"/>
        <v>#NUM!</v>
      </c>
      <c r="BB154" s="112">
        <f t="shared" si="40"/>
        <v>0</v>
      </c>
      <c r="BC154" s="112">
        <f t="shared" si="41"/>
        <v>600</v>
      </c>
      <c r="BD154" s="112">
        <f t="shared" si="42"/>
        <v>0</v>
      </c>
      <c r="BE154" s="48"/>
      <c r="BF154" s="48"/>
      <c r="BG154" s="113"/>
      <c r="BH154" s="113"/>
      <c r="BI154" s="113"/>
      <c r="BJ154" s="113"/>
      <c r="BK154" s="51"/>
      <c r="BL154" s="80"/>
      <c r="BM154" s="80"/>
      <c r="BN154" s="80"/>
      <c r="BO154" s="48"/>
      <c r="BP154" s="48"/>
      <c r="BQ154" s="48"/>
      <c r="BR154" s="48"/>
      <c r="BS154" s="48"/>
      <c r="BT154" s="48"/>
      <c r="BU154" s="48"/>
    </row>
    <row r="155" spans="1:73" s="13" customFormat="1" ht="24" customHeight="1" x14ac:dyDescent="0.3">
      <c r="A155" s="53"/>
      <c r="B155" s="36"/>
      <c r="C155" s="38"/>
      <c r="D155" s="36"/>
      <c r="E155" s="39"/>
      <c r="F155" s="40"/>
      <c r="G155" s="38"/>
      <c r="H155" s="43"/>
      <c r="I155" s="20"/>
      <c r="J155" s="15" t="str">
        <f t="shared" si="43"/>
        <v/>
      </c>
      <c r="K155" s="16">
        <f t="shared" si="44"/>
        <v>0.5</v>
      </c>
      <c r="L155" s="17">
        <f t="shared" si="45"/>
        <v>7.5</v>
      </c>
      <c r="M155" s="28">
        <f t="shared" si="46"/>
        <v>7.5</v>
      </c>
      <c r="N155" s="18">
        <f t="shared" si="47"/>
        <v>-7.5</v>
      </c>
      <c r="O155" s="32">
        <f t="shared" si="48"/>
        <v>-7.5</v>
      </c>
      <c r="P155" s="19"/>
      <c r="U155" s="78"/>
      <c r="V155" s="78"/>
      <c r="W155" s="78"/>
      <c r="X155" s="78"/>
      <c r="Y155" s="78"/>
      <c r="Z155" s="78"/>
      <c r="AA155" s="78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79"/>
      <c r="AN155" s="79"/>
      <c r="AO155" s="79"/>
      <c r="AP155" s="79"/>
      <c r="AQ155" s="79"/>
      <c r="AR155" s="79"/>
      <c r="AS155" s="79"/>
      <c r="AT155" s="78"/>
      <c r="AU155" s="78"/>
      <c r="AV155" s="78"/>
      <c r="AW155" s="111"/>
      <c r="AX155" s="48"/>
      <c r="AY155" s="48"/>
      <c r="AZ155" s="48"/>
      <c r="BA155" s="107" t="e">
        <f t="shared" si="39"/>
        <v>#NUM!</v>
      </c>
      <c r="BB155" s="112">
        <f t="shared" si="40"/>
        <v>0</v>
      </c>
      <c r="BC155" s="112">
        <f t="shared" si="41"/>
        <v>600</v>
      </c>
      <c r="BD155" s="112">
        <f t="shared" si="42"/>
        <v>0</v>
      </c>
      <c r="BE155" s="48"/>
      <c r="BF155" s="48"/>
      <c r="BG155" s="113"/>
      <c r="BH155" s="113"/>
      <c r="BI155" s="113"/>
      <c r="BJ155" s="113"/>
      <c r="BK155" s="51"/>
      <c r="BL155" s="80"/>
      <c r="BM155" s="80"/>
      <c r="BN155" s="80"/>
      <c r="BO155" s="48"/>
      <c r="BP155" s="48"/>
      <c r="BQ155" s="48"/>
      <c r="BR155" s="48"/>
      <c r="BS155" s="48"/>
      <c r="BT155" s="48"/>
      <c r="BU155" s="48"/>
    </row>
    <row r="156" spans="1:73" s="13" customFormat="1" ht="24" customHeight="1" x14ac:dyDescent="0.3">
      <c r="A156" s="52"/>
      <c r="B156" s="54"/>
      <c r="C156" s="55"/>
      <c r="D156" s="54"/>
      <c r="E156" s="52"/>
      <c r="F156" s="56"/>
      <c r="G156" s="55"/>
      <c r="H156" s="43"/>
      <c r="I156" s="20"/>
      <c r="J156" s="15" t="str">
        <f t="shared" si="43"/>
        <v/>
      </c>
      <c r="K156" s="16">
        <f t="shared" si="44"/>
        <v>0.5</v>
      </c>
      <c r="L156" s="17">
        <f t="shared" si="45"/>
        <v>7.5</v>
      </c>
      <c r="M156" s="28">
        <f t="shared" si="46"/>
        <v>7.5</v>
      </c>
      <c r="N156" s="18">
        <f t="shared" si="47"/>
        <v>-7.5</v>
      </c>
      <c r="O156" s="32">
        <f t="shared" si="48"/>
        <v>-7.5</v>
      </c>
      <c r="P156" s="19"/>
      <c r="U156" s="78"/>
      <c r="V156" s="78"/>
      <c r="W156" s="78"/>
      <c r="X156" s="78"/>
      <c r="Y156" s="78"/>
      <c r="Z156" s="78"/>
      <c r="AA156" s="78"/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  <c r="AL156" s="79"/>
      <c r="AM156" s="79"/>
      <c r="AN156" s="79"/>
      <c r="AO156" s="79"/>
      <c r="AP156" s="79"/>
      <c r="AQ156" s="79"/>
      <c r="AR156" s="79"/>
      <c r="AS156" s="79"/>
      <c r="AT156" s="78"/>
      <c r="AU156" s="78"/>
      <c r="AV156" s="78"/>
      <c r="AW156" s="111"/>
      <c r="AX156" s="48"/>
      <c r="AY156" s="48"/>
      <c r="AZ156" s="48"/>
      <c r="BA156" s="107" t="e">
        <f t="shared" si="39"/>
        <v>#NUM!</v>
      </c>
      <c r="BB156" s="112">
        <f t="shared" si="40"/>
        <v>0</v>
      </c>
      <c r="BC156" s="112">
        <f t="shared" si="41"/>
        <v>600</v>
      </c>
      <c r="BD156" s="112">
        <f t="shared" si="42"/>
        <v>0</v>
      </c>
      <c r="BE156" s="48"/>
      <c r="BF156" s="48"/>
      <c r="BG156" s="113"/>
      <c r="BH156" s="113"/>
      <c r="BI156" s="113"/>
      <c r="BJ156" s="113"/>
      <c r="BK156" s="51"/>
      <c r="BL156" s="80"/>
      <c r="BM156" s="80"/>
      <c r="BN156" s="80"/>
      <c r="BO156" s="48"/>
      <c r="BP156" s="48"/>
      <c r="BQ156" s="48"/>
      <c r="BR156" s="48"/>
      <c r="BS156" s="48"/>
      <c r="BT156" s="48"/>
      <c r="BU156" s="48"/>
    </row>
    <row r="157" spans="1:73" s="13" customFormat="1" ht="24" customHeight="1" x14ac:dyDescent="0.3">
      <c r="A157" s="53"/>
      <c r="B157" s="36"/>
      <c r="C157" s="38"/>
      <c r="D157" s="36"/>
      <c r="E157" s="39"/>
      <c r="F157" s="40"/>
      <c r="G157" s="38"/>
      <c r="H157" s="43"/>
      <c r="I157" s="20"/>
      <c r="J157" s="15" t="str">
        <f t="shared" si="43"/>
        <v/>
      </c>
      <c r="K157" s="16">
        <f t="shared" si="44"/>
        <v>0.5</v>
      </c>
      <c r="L157" s="17">
        <f t="shared" si="45"/>
        <v>7.5</v>
      </c>
      <c r="M157" s="28">
        <f t="shared" si="46"/>
        <v>7.5</v>
      </c>
      <c r="N157" s="18">
        <f t="shared" si="47"/>
        <v>-7.5</v>
      </c>
      <c r="O157" s="32">
        <f t="shared" si="48"/>
        <v>-7.5</v>
      </c>
      <c r="P157" s="19"/>
      <c r="U157" s="78"/>
      <c r="V157" s="78"/>
      <c r="W157" s="78"/>
      <c r="X157" s="78"/>
      <c r="Y157" s="78"/>
      <c r="Z157" s="78"/>
      <c r="AA157" s="78"/>
      <c r="AB157" s="79"/>
      <c r="AC157" s="79"/>
      <c r="AD157" s="79"/>
      <c r="AE157" s="79"/>
      <c r="AF157" s="79"/>
      <c r="AG157" s="79"/>
      <c r="AH157" s="79"/>
      <c r="AI157" s="79"/>
      <c r="AJ157" s="79"/>
      <c r="AK157" s="79"/>
      <c r="AL157" s="79"/>
      <c r="AM157" s="79"/>
      <c r="AN157" s="79"/>
      <c r="AO157" s="79"/>
      <c r="AP157" s="79"/>
      <c r="AQ157" s="79"/>
      <c r="AR157" s="79"/>
      <c r="AS157" s="79"/>
      <c r="AT157" s="78"/>
      <c r="AU157" s="78"/>
      <c r="AV157" s="78"/>
      <c r="AW157" s="111"/>
      <c r="AX157" s="48"/>
      <c r="AY157" s="48"/>
      <c r="AZ157" s="48"/>
      <c r="BA157" s="107" t="e">
        <f t="shared" si="39"/>
        <v>#NUM!</v>
      </c>
      <c r="BB157" s="112">
        <f t="shared" si="40"/>
        <v>0</v>
      </c>
      <c r="BC157" s="112">
        <f t="shared" si="41"/>
        <v>600</v>
      </c>
      <c r="BD157" s="112">
        <f t="shared" si="42"/>
        <v>0</v>
      </c>
      <c r="BE157" s="48"/>
      <c r="BF157" s="48"/>
      <c r="BG157" s="113"/>
      <c r="BH157" s="113"/>
      <c r="BI157" s="113"/>
      <c r="BJ157" s="113"/>
      <c r="BK157" s="51"/>
      <c r="BL157" s="80"/>
      <c r="BM157" s="80"/>
      <c r="BN157" s="80"/>
      <c r="BO157" s="48"/>
      <c r="BP157" s="48"/>
      <c r="BQ157" s="48"/>
      <c r="BR157" s="48"/>
      <c r="BS157" s="48"/>
      <c r="BT157" s="48"/>
      <c r="BU157" s="48"/>
    </row>
    <row r="158" spans="1:73" s="13" customFormat="1" ht="24" customHeight="1" x14ac:dyDescent="0.3">
      <c r="A158" s="52"/>
      <c r="B158" s="36"/>
      <c r="C158" s="38"/>
      <c r="D158" s="36"/>
      <c r="E158" s="39"/>
      <c r="F158" s="40"/>
      <c r="G158" s="38"/>
      <c r="H158" s="43"/>
      <c r="I158" s="20"/>
      <c r="J158" s="15" t="str">
        <f t="shared" si="43"/>
        <v/>
      </c>
      <c r="K158" s="16">
        <f t="shared" si="44"/>
        <v>0.5</v>
      </c>
      <c r="L158" s="17">
        <f t="shared" si="45"/>
        <v>7.5</v>
      </c>
      <c r="M158" s="28">
        <f t="shared" si="46"/>
        <v>7.5</v>
      </c>
      <c r="N158" s="18">
        <f t="shared" si="47"/>
        <v>-7.5</v>
      </c>
      <c r="O158" s="32">
        <f t="shared" si="48"/>
        <v>-7.5</v>
      </c>
      <c r="P158" s="19"/>
      <c r="U158" s="78"/>
      <c r="V158" s="78"/>
      <c r="W158" s="78"/>
      <c r="X158" s="78"/>
      <c r="Y158" s="78"/>
      <c r="Z158" s="78"/>
      <c r="AA158" s="78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  <c r="AL158" s="79"/>
      <c r="AM158" s="79"/>
      <c r="AN158" s="79"/>
      <c r="AO158" s="79"/>
      <c r="AP158" s="79"/>
      <c r="AQ158" s="79"/>
      <c r="AR158" s="79"/>
      <c r="AS158" s="79"/>
      <c r="AT158" s="78"/>
      <c r="AU158" s="78"/>
      <c r="AV158" s="78"/>
      <c r="AW158" s="111"/>
      <c r="AX158" s="48"/>
      <c r="AY158" s="48"/>
      <c r="AZ158" s="48"/>
      <c r="BA158" s="107" t="e">
        <f t="shared" si="39"/>
        <v>#NUM!</v>
      </c>
      <c r="BB158" s="112">
        <f t="shared" si="40"/>
        <v>0</v>
      </c>
      <c r="BC158" s="112">
        <f t="shared" si="41"/>
        <v>600</v>
      </c>
      <c r="BD158" s="112">
        <f t="shared" si="42"/>
        <v>0</v>
      </c>
      <c r="BE158" s="48"/>
      <c r="BF158" s="48"/>
      <c r="BG158" s="113"/>
      <c r="BH158" s="113"/>
      <c r="BI158" s="113"/>
      <c r="BJ158" s="113"/>
      <c r="BK158" s="51"/>
      <c r="BL158" s="80"/>
      <c r="BM158" s="80"/>
      <c r="BN158" s="80"/>
      <c r="BO158" s="48"/>
      <c r="BP158" s="48"/>
      <c r="BQ158" s="48"/>
      <c r="BR158" s="48"/>
      <c r="BS158" s="48"/>
      <c r="BT158" s="48"/>
      <c r="BU158" s="48"/>
    </row>
    <row r="159" spans="1:73" s="13" customFormat="1" ht="24" customHeight="1" x14ac:dyDescent="0.3">
      <c r="A159" s="52"/>
      <c r="B159" s="36"/>
      <c r="C159" s="38"/>
      <c r="D159" s="36"/>
      <c r="E159" s="39"/>
      <c r="F159" s="40"/>
      <c r="G159" s="38"/>
      <c r="H159" s="43"/>
      <c r="I159" s="20"/>
      <c r="J159" s="15" t="str">
        <f t="shared" si="43"/>
        <v/>
      </c>
      <c r="K159" s="16">
        <f t="shared" si="44"/>
        <v>0.5</v>
      </c>
      <c r="L159" s="17">
        <f t="shared" si="45"/>
        <v>7.5</v>
      </c>
      <c r="M159" s="28">
        <f t="shared" si="46"/>
        <v>7.5</v>
      </c>
      <c r="N159" s="18">
        <f t="shared" si="47"/>
        <v>-7.5</v>
      </c>
      <c r="O159" s="32">
        <f t="shared" si="48"/>
        <v>-7.5</v>
      </c>
      <c r="P159" s="19"/>
      <c r="U159" s="78"/>
      <c r="V159" s="78"/>
      <c r="W159" s="78"/>
      <c r="X159" s="78"/>
      <c r="Y159" s="78"/>
      <c r="Z159" s="78"/>
      <c r="AA159" s="78"/>
      <c r="AB159" s="79"/>
      <c r="AC159" s="79"/>
      <c r="AD159" s="79"/>
      <c r="AE159" s="79"/>
      <c r="AF159" s="79"/>
      <c r="AG159" s="79"/>
      <c r="AH159" s="79"/>
      <c r="AI159" s="79"/>
      <c r="AJ159" s="79"/>
      <c r="AK159" s="79"/>
      <c r="AL159" s="79"/>
      <c r="AM159" s="79"/>
      <c r="AN159" s="79"/>
      <c r="AO159" s="79"/>
      <c r="AP159" s="79"/>
      <c r="AQ159" s="79"/>
      <c r="AR159" s="79"/>
      <c r="AS159" s="79"/>
      <c r="AT159" s="78"/>
      <c r="AU159" s="78"/>
      <c r="AV159" s="78"/>
      <c r="AW159" s="111"/>
      <c r="AX159" s="48"/>
      <c r="AY159" s="48"/>
      <c r="AZ159" s="48"/>
      <c r="BA159" s="107" t="e">
        <f t="shared" si="39"/>
        <v>#NUM!</v>
      </c>
      <c r="BB159" s="112">
        <f t="shared" si="40"/>
        <v>0</v>
      </c>
      <c r="BC159" s="112">
        <f t="shared" si="41"/>
        <v>600</v>
      </c>
      <c r="BD159" s="112">
        <f t="shared" si="42"/>
        <v>0</v>
      </c>
      <c r="BE159" s="48"/>
      <c r="BF159" s="48"/>
      <c r="BG159" s="113"/>
      <c r="BH159" s="113"/>
      <c r="BI159" s="113"/>
      <c r="BJ159" s="113"/>
      <c r="BK159" s="51"/>
      <c r="BL159" s="80"/>
      <c r="BM159" s="80"/>
      <c r="BN159" s="80"/>
      <c r="BO159" s="48"/>
      <c r="BP159" s="48"/>
      <c r="BQ159" s="48"/>
      <c r="BR159" s="48"/>
      <c r="BS159" s="48"/>
      <c r="BT159" s="48"/>
      <c r="BU159" s="48"/>
    </row>
    <row r="160" spans="1:73" s="13" customFormat="1" ht="24" customHeight="1" x14ac:dyDescent="0.3">
      <c r="A160" s="52"/>
      <c r="B160" s="36"/>
      <c r="C160" s="38"/>
      <c r="D160" s="36"/>
      <c r="E160" s="39"/>
      <c r="F160" s="40"/>
      <c r="G160" s="38"/>
      <c r="H160" s="43"/>
      <c r="I160" s="20"/>
      <c r="J160" s="15" t="str">
        <f t="shared" si="43"/>
        <v/>
      </c>
      <c r="K160" s="16">
        <f t="shared" si="44"/>
        <v>0.5</v>
      </c>
      <c r="L160" s="17">
        <f t="shared" si="45"/>
        <v>7.5</v>
      </c>
      <c r="M160" s="28">
        <f t="shared" si="46"/>
        <v>7.5</v>
      </c>
      <c r="N160" s="18">
        <f t="shared" si="47"/>
        <v>-7.5</v>
      </c>
      <c r="O160" s="32">
        <f t="shared" si="48"/>
        <v>-7.5</v>
      </c>
      <c r="P160" s="19"/>
      <c r="U160" s="78"/>
      <c r="V160" s="78"/>
      <c r="W160" s="78"/>
      <c r="X160" s="78"/>
      <c r="Y160" s="78"/>
      <c r="Z160" s="78"/>
      <c r="AA160" s="78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  <c r="AM160" s="79"/>
      <c r="AN160" s="79"/>
      <c r="AO160" s="79"/>
      <c r="AP160" s="79"/>
      <c r="AQ160" s="79"/>
      <c r="AR160" s="79"/>
      <c r="AS160" s="79"/>
      <c r="AT160" s="78"/>
      <c r="AU160" s="78"/>
      <c r="AV160" s="78"/>
      <c r="AW160" s="111"/>
      <c r="AX160" s="48"/>
      <c r="AY160" s="48"/>
      <c r="AZ160" s="48"/>
      <c r="BA160" s="107" t="e">
        <f t="shared" si="39"/>
        <v>#NUM!</v>
      </c>
      <c r="BB160" s="112">
        <f t="shared" si="40"/>
        <v>0</v>
      </c>
      <c r="BC160" s="112">
        <f t="shared" si="41"/>
        <v>600</v>
      </c>
      <c r="BD160" s="112">
        <f t="shared" si="42"/>
        <v>0</v>
      </c>
      <c r="BE160" s="48"/>
      <c r="BF160" s="48"/>
      <c r="BG160" s="113"/>
      <c r="BH160" s="113"/>
      <c r="BI160" s="113"/>
      <c r="BJ160" s="113"/>
      <c r="BK160" s="51"/>
      <c r="BL160" s="80"/>
      <c r="BM160" s="80"/>
      <c r="BN160" s="80"/>
      <c r="BO160" s="48"/>
      <c r="BP160" s="48"/>
      <c r="BQ160" s="48"/>
      <c r="BR160" s="48"/>
      <c r="BS160" s="48"/>
      <c r="BT160" s="48"/>
      <c r="BU160" s="48"/>
    </row>
    <row r="161" spans="1:73" s="13" customFormat="1" ht="24" customHeight="1" x14ac:dyDescent="0.3">
      <c r="A161" s="52"/>
      <c r="B161" s="36"/>
      <c r="C161" s="38"/>
      <c r="D161" s="36"/>
      <c r="E161" s="39"/>
      <c r="F161" s="40"/>
      <c r="G161" s="38"/>
      <c r="H161" s="43"/>
      <c r="I161" s="20"/>
      <c r="J161" s="15" t="str">
        <f t="shared" si="43"/>
        <v/>
      </c>
      <c r="K161" s="16">
        <f t="shared" si="44"/>
        <v>0.5</v>
      </c>
      <c r="L161" s="17">
        <f t="shared" si="45"/>
        <v>7.5</v>
      </c>
      <c r="M161" s="28">
        <f t="shared" si="46"/>
        <v>7.5</v>
      </c>
      <c r="N161" s="18">
        <f t="shared" si="47"/>
        <v>-7.5</v>
      </c>
      <c r="O161" s="32">
        <f t="shared" si="48"/>
        <v>-7.5</v>
      </c>
      <c r="P161" s="19"/>
      <c r="U161" s="78"/>
      <c r="V161" s="78"/>
      <c r="W161" s="78"/>
      <c r="X161" s="78"/>
      <c r="Y161" s="78"/>
      <c r="Z161" s="78"/>
      <c r="AA161" s="78"/>
      <c r="AB161" s="79"/>
      <c r="AC161" s="79"/>
      <c r="AD161" s="79"/>
      <c r="AE161" s="79"/>
      <c r="AF161" s="79"/>
      <c r="AG161" s="79"/>
      <c r="AH161" s="79"/>
      <c r="AI161" s="79"/>
      <c r="AJ161" s="79"/>
      <c r="AK161" s="79"/>
      <c r="AL161" s="79"/>
      <c r="AM161" s="79"/>
      <c r="AN161" s="79"/>
      <c r="AO161" s="79"/>
      <c r="AP161" s="79"/>
      <c r="AQ161" s="79"/>
      <c r="AR161" s="79"/>
      <c r="AS161" s="79"/>
      <c r="AT161" s="78"/>
      <c r="AU161" s="78"/>
      <c r="AV161" s="78"/>
      <c r="AW161" s="111"/>
      <c r="AX161" s="48"/>
      <c r="AY161" s="48"/>
      <c r="AZ161" s="48"/>
      <c r="BA161" s="107" t="e">
        <f t="shared" si="39"/>
        <v>#NUM!</v>
      </c>
      <c r="BB161" s="112">
        <f t="shared" si="40"/>
        <v>0</v>
      </c>
      <c r="BC161" s="112">
        <f t="shared" si="41"/>
        <v>600</v>
      </c>
      <c r="BD161" s="112">
        <f t="shared" si="42"/>
        <v>0</v>
      </c>
      <c r="BE161" s="48"/>
      <c r="BF161" s="48"/>
      <c r="BG161" s="113"/>
      <c r="BH161" s="113"/>
      <c r="BI161" s="113"/>
      <c r="BJ161" s="113"/>
      <c r="BK161" s="51"/>
      <c r="BL161" s="80"/>
      <c r="BM161" s="80"/>
      <c r="BN161" s="80"/>
      <c r="BO161" s="48"/>
      <c r="BP161" s="48"/>
      <c r="BQ161" s="48"/>
      <c r="BR161" s="48"/>
      <c r="BS161" s="48"/>
      <c r="BT161" s="48"/>
      <c r="BU161" s="48"/>
    </row>
    <row r="162" spans="1:73" s="13" customFormat="1" ht="24" customHeight="1" x14ac:dyDescent="0.3">
      <c r="A162" s="52"/>
      <c r="B162" s="36"/>
      <c r="C162" s="38"/>
      <c r="D162" s="36"/>
      <c r="E162" s="39"/>
      <c r="F162" s="40"/>
      <c r="G162" s="38"/>
      <c r="H162" s="43"/>
      <c r="I162" s="20"/>
      <c r="J162" s="15" t="str">
        <f t="shared" si="43"/>
        <v/>
      </c>
      <c r="K162" s="16">
        <f t="shared" si="44"/>
        <v>0.5</v>
      </c>
      <c r="L162" s="17">
        <f t="shared" si="45"/>
        <v>7.5</v>
      </c>
      <c r="M162" s="28">
        <f t="shared" si="46"/>
        <v>7.5</v>
      </c>
      <c r="N162" s="18">
        <f t="shared" si="47"/>
        <v>-7.5</v>
      </c>
      <c r="O162" s="32">
        <f t="shared" si="48"/>
        <v>-7.5</v>
      </c>
      <c r="P162" s="19"/>
      <c r="U162" s="78"/>
      <c r="V162" s="78"/>
      <c r="W162" s="78"/>
      <c r="X162" s="78"/>
      <c r="Y162" s="78"/>
      <c r="Z162" s="78"/>
      <c r="AA162" s="78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79"/>
      <c r="AN162" s="79"/>
      <c r="AO162" s="79"/>
      <c r="AP162" s="79"/>
      <c r="AQ162" s="79"/>
      <c r="AR162" s="79"/>
      <c r="AS162" s="79"/>
      <c r="AT162" s="78"/>
      <c r="AU162" s="78"/>
      <c r="AV162" s="78"/>
      <c r="AW162" s="111"/>
      <c r="AX162" s="48"/>
      <c r="AY162" s="48"/>
      <c r="AZ162" s="48"/>
      <c r="BA162" s="107" t="e">
        <f t="shared" si="39"/>
        <v>#NUM!</v>
      </c>
      <c r="BB162" s="112">
        <f t="shared" si="40"/>
        <v>0</v>
      </c>
      <c r="BC162" s="112">
        <f t="shared" si="41"/>
        <v>600</v>
      </c>
      <c r="BD162" s="112">
        <f t="shared" si="42"/>
        <v>0</v>
      </c>
      <c r="BE162" s="48"/>
      <c r="BF162" s="48"/>
      <c r="BG162" s="113"/>
      <c r="BH162" s="113"/>
      <c r="BI162" s="113"/>
      <c r="BJ162" s="113"/>
      <c r="BK162" s="51"/>
      <c r="BL162" s="80"/>
      <c r="BM162" s="80"/>
      <c r="BN162" s="80"/>
      <c r="BO162" s="48"/>
      <c r="BP162" s="48"/>
      <c r="BQ162" s="48"/>
      <c r="BR162" s="48"/>
      <c r="BS162" s="48"/>
      <c r="BT162" s="48"/>
      <c r="BU162" s="48"/>
    </row>
    <row r="163" spans="1:73" s="13" customFormat="1" ht="24" customHeight="1" x14ac:dyDescent="0.3">
      <c r="A163" s="52"/>
      <c r="B163" s="36"/>
      <c r="C163" s="38"/>
      <c r="D163" s="36"/>
      <c r="E163" s="39"/>
      <c r="F163" s="40"/>
      <c r="G163" s="38"/>
      <c r="H163" s="43"/>
      <c r="I163" s="20"/>
      <c r="J163" s="15" t="str">
        <f t="shared" si="43"/>
        <v/>
      </c>
      <c r="K163" s="16">
        <f t="shared" si="44"/>
        <v>0.5</v>
      </c>
      <c r="L163" s="17">
        <f t="shared" si="45"/>
        <v>7.5</v>
      </c>
      <c r="M163" s="28">
        <f t="shared" si="46"/>
        <v>7.5</v>
      </c>
      <c r="N163" s="18">
        <f t="shared" si="47"/>
        <v>-7.5</v>
      </c>
      <c r="O163" s="32">
        <f t="shared" si="48"/>
        <v>-7.5</v>
      </c>
      <c r="P163" s="19"/>
      <c r="U163" s="78"/>
      <c r="V163" s="78"/>
      <c r="W163" s="78"/>
      <c r="X163" s="78"/>
      <c r="Y163" s="78"/>
      <c r="Z163" s="78"/>
      <c r="AA163" s="78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  <c r="AS163" s="79"/>
      <c r="AT163" s="78"/>
      <c r="AU163" s="78"/>
      <c r="AV163" s="78"/>
      <c r="AW163" s="111"/>
      <c r="AX163" s="48"/>
      <c r="AY163" s="48"/>
      <c r="AZ163" s="48"/>
      <c r="BA163" s="107" t="e">
        <f t="shared" si="39"/>
        <v>#NUM!</v>
      </c>
      <c r="BB163" s="112">
        <f t="shared" si="40"/>
        <v>0</v>
      </c>
      <c r="BC163" s="112">
        <f t="shared" si="41"/>
        <v>600</v>
      </c>
      <c r="BD163" s="112">
        <f t="shared" si="42"/>
        <v>0</v>
      </c>
      <c r="BE163" s="48"/>
      <c r="BF163" s="48"/>
      <c r="BG163" s="113"/>
      <c r="BH163" s="113"/>
      <c r="BI163" s="113"/>
      <c r="BJ163" s="113"/>
      <c r="BK163" s="51"/>
      <c r="BL163" s="80"/>
      <c r="BM163" s="80"/>
      <c r="BN163" s="80"/>
      <c r="BO163" s="48"/>
      <c r="BP163" s="48"/>
      <c r="BQ163" s="48"/>
      <c r="BR163" s="48"/>
      <c r="BS163" s="48"/>
      <c r="BT163" s="48"/>
      <c r="BU163" s="48"/>
    </row>
    <row r="164" spans="1:73" s="13" customFormat="1" ht="24" customHeight="1" x14ac:dyDescent="0.3">
      <c r="A164" s="52"/>
      <c r="B164" s="54"/>
      <c r="C164" s="55"/>
      <c r="D164" s="54"/>
      <c r="E164" s="52"/>
      <c r="F164" s="56"/>
      <c r="G164" s="55"/>
      <c r="H164" s="43"/>
      <c r="I164" s="20"/>
      <c r="J164" s="15" t="str">
        <f t="shared" si="43"/>
        <v/>
      </c>
      <c r="K164" s="16">
        <f t="shared" si="44"/>
        <v>0.5</v>
      </c>
      <c r="L164" s="17">
        <f t="shared" si="45"/>
        <v>7.5</v>
      </c>
      <c r="M164" s="28">
        <f t="shared" si="46"/>
        <v>7.5</v>
      </c>
      <c r="N164" s="18">
        <f t="shared" si="47"/>
        <v>-7.5</v>
      </c>
      <c r="O164" s="32">
        <f t="shared" si="48"/>
        <v>-7.5</v>
      </c>
      <c r="P164" s="19"/>
      <c r="U164" s="78"/>
      <c r="V164" s="78"/>
      <c r="W164" s="78"/>
      <c r="X164" s="78"/>
      <c r="Y164" s="78"/>
      <c r="Z164" s="78"/>
      <c r="AA164" s="78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  <c r="AM164" s="79"/>
      <c r="AN164" s="79"/>
      <c r="AO164" s="79"/>
      <c r="AP164" s="79"/>
      <c r="AQ164" s="79"/>
      <c r="AR164" s="79"/>
      <c r="AS164" s="79"/>
      <c r="AT164" s="78"/>
      <c r="AU164" s="78"/>
      <c r="AV164" s="78"/>
      <c r="AW164" s="111"/>
      <c r="AX164" s="48"/>
      <c r="AY164" s="48"/>
      <c r="AZ164" s="48"/>
      <c r="BA164" s="107" t="e">
        <f t="shared" si="39"/>
        <v>#NUM!</v>
      </c>
      <c r="BB164" s="112">
        <f t="shared" si="40"/>
        <v>0</v>
      </c>
      <c r="BC164" s="112">
        <f t="shared" si="41"/>
        <v>600</v>
      </c>
      <c r="BD164" s="112">
        <f t="shared" si="42"/>
        <v>0</v>
      </c>
      <c r="BE164" s="48"/>
      <c r="BF164" s="48"/>
      <c r="BG164" s="113"/>
      <c r="BH164" s="113"/>
      <c r="BI164" s="113"/>
      <c r="BJ164" s="113"/>
      <c r="BK164" s="51"/>
      <c r="BL164" s="80"/>
      <c r="BM164" s="80"/>
      <c r="BN164" s="80"/>
      <c r="BO164" s="48"/>
      <c r="BP164" s="48"/>
      <c r="BQ164" s="48"/>
      <c r="BR164" s="48"/>
      <c r="BS164" s="48"/>
      <c r="BT164" s="48"/>
      <c r="BU164" s="48"/>
    </row>
    <row r="165" spans="1:73" s="13" customFormat="1" ht="24" customHeight="1" x14ac:dyDescent="0.3">
      <c r="A165" s="53"/>
      <c r="B165" s="36"/>
      <c r="C165" s="38"/>
      <c r="D165" s="36"/>
      <c r="E165" s="39"/>
      <c r="F165" s="40"/>
      <c r="G165" s="38"/>
      <c r="H165" s="43"/>
      <c r="I165" s="20"/>
      <c r="J165" s="15" t="str">
        <f t="shared" si="43"/>
        <v/>
      </c>
      <c r="K165" s="16">
        <f t="shared" si="44"/>
        <v>0.5</v>
      </c>
      <c r="L165" s="17">
        <f t="shared" si="45"/>
        <v>7.5</v>
      </c>
      <c r="M165" s="28">
        <f t="shared" si="46"/>
        <v>7.5</v>
      </c>
      <c r="N165" s="18">
        <f t="shared" si="47"/>
        <v>-7.5</v>
      </c>
      <c r="O165" s="32">
        <f t="shared" si="48"/>
        <v>-7.5</v>
      </c>
      <c r="P165" s="19"/>
      <c r="U165" s="78"/>
      <c r="V165" s="78"/>
      <c r="W165" s="78"/>
      <c r="X165" s="78"/>
      <c r="Y165" s="78"/>
      <c r="Z165" s="78"/>
      <c r="AA165" s="78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  <c r="AS165" s="79"/>
      <c r="AT165" s="78"/>
      <c r="AU165" s="78"/>
      <c r="AV165" s="78"/>
      <c r="AW165" s="111"/>
      <c r="AX165" s="48"/>
      <c r="AY165" s="48"/>
      <c r="AZ165" s="48"/>
      <c r="BA165" s="107" t="e">
        <f t="shared" si="39"/>
        <v>#NUM!</v>
      </c>
      <c r="BB165" s="112">
        <f t="shared" si="40"/>
        <v>0</v>
      </c>
      <c r="BC165" s="112">
        <f t="shared" si="41"/>
        <v>600</v>
      </c>
      <c r="BD165" s="112">
        <f t="shared" si="42"/>
        <v>0</v>
      </c>
      <c r="BE165" s="48"/>
      <c r="BF165" s="48"/>
      <c r="BG165" s="113"/>
      <c r="BH165" s="113"/>
      <c r="BI165" s="113"/>
      <c r="BJ165" s="113"/>
      <c r="BK165" s="51"/>
      <c r="BL165" s="80"/>
      <c r="BM165" s="80"/>
      <c r="BN165" s="80"/>
      <c r="BO165" s="48"/>
      <c r="BP165" s="48"/>
      <c r="BQ165" s="48"/>
      <c r="BR165" s="48"/>
      <c r="BS165" s="48"/>
      <c r="BT165" s="48"/>
      <c r="BU165" s="48"/>
    </row>
    <row r="166" spans="1:73" s="13" customFormat="1" ht="24" customHeight="1" x14ac:dyDescent="0.3">
      <c r="A166" s="37"/>
      <c r="B166" s="41"/>
      <c r="C166" s="42"/>
      <c r="D166" s="41"/>
      <c r="E166" s="37"/>
      <c r="F166" s="40"/>
      <c r="G166" s="43"/>
      <c r="H166" s="43"/>
      <c r="I166" s="20"/>
      <c r="J166" s="15" t="str">
        <f t="shared" si="43"/>
        <v/>
      </c>
      <c r="K166" s="16">
        <f t="shared" si="44"/>
        <v>0.5</v>
      </c>
      <c r="L166" s="17">
        <f t="shared" si="45"/>
        <v>7.5</v>
      </c>
      <c r="M166" s="28">
        <f t="shared" si="46"/>
        <v>7.5</v>
      </c>
      <c r="N166" s="18">
        <f t="shared" si="47"/>
        <v>-7.5</v>
      </c>
      <c r="O166" s="32">
        <f t="shared" si="48"/>
        <v>-7.5</v>
      </c>
      <c r="P166" s="19"/>
      <c r="U166" s="78"/>
      <c r="V166" s="78"/>
      <c r="W166" s="78"/>
      <c r="X166" s="78"/>
      <c r="Y166" s="78"/>
      <c r="Z166" s="78"/>
      <c r="AA166" s="78"/>
      <c r="AB166" s="79"/>
      <c r="AC166" s="79"/>
      <c r="AD166" s="79"/>
      <c r="AE166" s="79"/>
      <c r="AF166" s="79"/>
      <c r="AG166" s="79"/>
      <c r="AH166" s="79"/>
      <c r="AI166" s="79"/>
      <c r="AJ166" s="79"/>
      <c r="AK166" s="79"/>
      <c r="AL166" s="79"/>
      <c r="AM166" s="79"/>
      <c r="AN166" s="79"/>
      <c r="AO166" s="79"/>
      <c r="AP166" s="79"/>
      <c r="AQ166" s="79"/>
      <c r="AR166" s="79"/>
      <c r="AS166" s="79"/>
      <c r="AT166" s="78"/>
      <c r="AU166" s="78"/>
      <c r="AV166" s="78"/>
      <c r="AW166" s="111"/>
      <c r="AX166" s="48"/>
      <c r="AY166" s="48"/>
      <c r="AZ166" s="48"/>
      <c r="BA166" s="107" t="e">
        <f t="shared" si="39"/>
        <v>#NUM!</v>
      </c>
      <c r="BB166" s="112">
        <f t="shared" si="40"/>
        <v>0</v>
      </c>
      <c r="BC166" s="112">
        <f t="shared" si="41"/>
        <v>600</v>
      </c>
      <c r="BD166" s="112">
        <f t="shared" si="42"/>
        <v>0</v>
      </c>
      <c r="BE166" s="48"/>
      <c r="BF166" s="48"/>
      <c r="BG166" s="113"/>
      <c r="BH166" s="113"/>
      <c r="BI166" s="113"/>
      <c r="BJ166" s="113"/>
      <c r="BK166" s="51"/>
      <c r="BL166" s="80"/>
      <c r="BM166" s="80"/>
      <c r="BN166" s="80"/>
      <c r="BO166" s="48"/>
      <c r="BP166" s="48"/>
      <c r="BQ166" s="48"/>
      <c r="BR166" s="48"/>
      <c r="BS166" s="48"/>
      <c r="BT166" s="48"/>
      <c r="BU166" s="48"/>
    </row>
    <row r="167" spans="1:73" s="13" customFormat="1" ht="24" customHeight="1" x14ac:dyDescent="0.3">
      <c r="A167" s="37"/>
      <c r="B167" s="41"/>
      <c r="C167" s="42"/>
      <c r="D167" s="41"/>
      <c r="E167" s="37"/>
      <c r="F167" s="40"/>
      <c r="G167" s="43"/>
      <c r="H167" s="43"/>
      <c r="I167" s="20"/>
      <c r="J167" s="15" t="str">
        <f t="shared" si="43"/>
        <v/>
      </c>
      <c r="K167" s="16">
        <f t="shared" si="44"/>
        <v>0.5</v>
      </c>
      <c r="L167" s="17">
        <f t="shared" si="45"/>
        <v>7.5</v>
      </c>
      <c r="M167" s="28">
        <f t="shared" si="46"/>
        <v>7.5</v>
      </c>
      <c r="N167" s="18">
        <f t="shared" si="47"/>
        <v>-7.5</v>
      </c>
      <c r="O167" s="32">
        <f t="shared" si="48"/>
        <v>-7.5</v>
      </c>
      <c r="P167" s="19"/>
      <c r="U167" s="78"/>
      <c r="V167" s="78"/>
      <c r="W167" s="78"/>
      <c r="X167" s="78"/>
      <c r="Y167" s="78"/>
      <c r="Z167" s="78"/>
      <c r="AA167" s="78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  <c r="AT167" s="78"/>
      <c r="AU167" s="78"/>
      <c r="AV167" s="78"/>
      <c r="AW167" s="111"/>
      <c r="AX167" s="48"/>
      <c r="AY167" s="48"/>
      <c r="AZ167" s="48"/>
      <c r="BA167" s="107" t="e">
        <f t="shared" ref="BA167:BA202" si="49">IF(ISBLANK(A167),BA166,A167)</f>
        <v>#NUM!</v>
      </c>
      <c r="BB167" s="112">
        <f t="shared" ref="BB167:BB203" si="50">IF(ISBLANK(A167),BB166,BB166+M167)</f>
        <v>0</v>
      </c>
      <c r="BC167" s="112">
        <f t="shared" ref="BC167:BC203" si="51">IF(BC166&lt;=600,600,IF(ISBLANK(A167),BC166,BC166+O167))</f>
        <v>600</v>
      </c>
      <c r="BD167" s="112">
        <f t="shared" ref="BD167:BD203" si="52">IF(BD166&gt;=2000,2000,IF(ISBLANK(A167),BD166,BD166+J167))</f>
        <v>0</v>
      </c>
      <c r="BE167" s="48"/>
      <c r="BF167" s="48"/>
      <c r="BG167" s="113"/>
      <c r="BH167" s="113"/>
      <c r="BI167" s="113"/>
      <c r="BJ167" s="113"/>
      <c r="BK167" s="51"/>
      <c r="BL167" s="80"/>
      <c r="BM167" s="80"/>
      <c r="BN167" s="80"/>
      <c r="BO167" s="48"/>
      <c r="BP167" s="48"/>
      <c r="BQ167" s="48"/>
      <c r="BR167" s="48"/>
      <c r="BS167" s="48"/>
      <c r="BT167" s="48"/>
      <c r="BU167" s="48"/>
    </row>
    <row r="168" spans="1:73" s="13" customFormat="1" ht="24" customHeight="1" x14ac:dyDescent="0.3">
      <c r="A168" s="37"/>
      <c r="B168" s="41"/>
      <c r="C168" s="42"/>
      <c r="D168" s="41"/>
      <c r="E168" s="37"/>
      <c r="F168" s="40"/>
      <c r="G168" s="43"/>
      <c r="H168" s="43"/>
      <c r="I168" s="20"/>
      <c r="J168" s="15" t="str">
        <f t="shared" si="43"/>
        <v/>
      </c>
      <c r="K168" s="16">
        <f t="shared" si="44"/>
        <v>0.5</v>
      </c>
      <c r="L168" s="17">
        <f t="shared" si="45"/>
        <v>7.5</v>
      </c>
      <c r="M168" s="28">
        <f t="shared" si="46"/>
        <v>7.5</v>
      </c>
      <c r="N168" s="18">
        <f t="shared" si="47"/>
        <v>-7.5</v>
      </c>
      <c r="O168" s="32">
        <f t="shared" si="48"/>
        <v>-7.5</v>
      </c>
      <c r="P168" s="19"/>
      <c r="U168" s="78"/>
      <c r="V168" s="78"/>
      <c r="W168" s="78"/>
      <c r="X168" s="78"/>
      <c r="Y168" s="78"/>
      <c r="Z168" s="78"/>
      <c r="AA168" s="78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  <c r="AT168" s="78"/>
      <c r="AU168" s="78"/>
      <c r="AV168" s="78"/>
      <c r="AW168" s="111"/>
      <c r="AX168" s="48"/>
      <c r="AY168" s="48"/>
      <c r="AZ168" s="48"/>
      <c r="BA168" s="107" t="e">
        <f t="shared" si="49"/>
        <v>#NUM!</v>
      </c>
      <c r="BB168" s="112">
        <f t="shared" si="50"/>
        <v>0</v>
      </c>
      <c r="BC168" s="112">
        <f t="shared" si="51"/>
        <v>600</v>
      </c>
      <c r="BD168" s="112">
        <f t="shared" si="52"/>
        <v>0</v>
      </c>
      <c r="BE168" s="48"/>
      <c r="BF168" s="48"/>
      <c r="BG168" s="113"/>
      <c r="BH168" s="113"/>
      <c r="BI168" s="113"/>
      <c r="BJ168" s="113"/>
      <c r="BK168" s="51"/>
      <c r="BL168" s="80"/>
      <c r="BM168" s="80"/>
      <c r="BN168" s="80"/>
      <c r="BO168" s="48"/>
      <c r="BP168" s="48"/>
      <c r="BQ168" s="48"/>
      <c r="BR168" s="48"/>
      <c r="BS168" s="48"/>
      <c r="BT168" s="48"/>
      <c r="BU168" s="48"/>
    </row>
    <row r="169" spans="1:73" s="13" customFormat="1" ht="24" customHeight="1" x14ac:dyDescent="0.3">
      <c r="A169" s="37"/>
      <c r="B169" s="41"/>
      <c r="C169" s="42"/>
      <c r="D169" s="41"/>
      <c r="E169" s="37"/>
      <c r="F169" s="40"/>
      <c r="G169" s="43"/>
      <c r="H169" s="43"/>
      <c r="I169" s="20"/>
      <c r="J169" s="15" t="str">
        <f t="shared" si="43"/>
        <v/>
      </c>
      <c r="K169" s="16">
        <f t="shared" si="44"/>
        <v>0.5</v>
      </c>
      <c r="L169" s="17">
        <f t="shared" si="45"/>
        <v>7.5</v>
      </c>
      <c r="M169" s="28">
        <f t="shared" si="46"/>
        <v>7.5</v>
      </c>
      <c r="N169" s="18">
        <f t="shared" si="47"/>
        <v>-7.5</v>
      </c>
      <c r="O169" s="32">
        <f t="shared" si="48"/>
        <v>-7.5</v>
      </c>
      <c r="P169" s="19"/>
      <c r="U169" s="78"/>
      <c r="V169" s="78"/>
      <c r="W169" s="78"/>
      <c r="X169" s="78"/>
      <c r="Y169" s="78"/>
      <c r="Z169" s="78"/>
      <c r="AA169" s="78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  <c r="AM169" s="79"/>
      <c r="AN169" s="79"/>
      <c r="AO169" s="79"/>
      <c r="AP169" s="79"/>
      <c r="AQ169" s="79"/>
      <c r="AR169" s="79"/>
      <c r="AS169" s="79"/>
      <c r="AT169" s="78"/>
      <c r="AU169" s="78"/>
      <c r="AV169" s="78"/>
      <c r="AW169" s="111"/>
      <c r="AX169" s="48"/>
      <c r="AY169" s="48"/>
      <c r="AZ169" s="48"/>
      <c r="BA169" s="107" t="e">
        <f t="shared" si="49"/>
        <v>#NUM!</v>
      </c>
      <c r="BB169" s="112">
        <f t="shared" si="50"/>
        <v>0</v>
      </c>
      <c r="BC169" s="112">
        <f t="shared" si="51"/>
        <v>600</v>
      </c>
      <c r="BD169" s="112">
        <f t="shared" si="52"/>
        <v>0</v>
      </c>
      <c r="BE169" s="48"/>
      <c r="BF169" s="48"/>
      <c r="BG169" s="113"/>
      <c r="BH169" s="113"/>
      <c r="BI169" s="113"/>
      <c r="BJ169" s="113"/>
      <c r="BK169" s="51"/>
      <c r="BL169" s="80"/>
      <c r="BM169" s="80"/>
      <c r="BN169" s="80"/>
      <c r="BO169" s="48"/>
      <c r="BP169" s="48"/>
      <c r="BQ169" s="48"/>
      <c r="BR169" s="48"/>
      <c r="BS169" s="48"/>
      <c r="BT169" s="48"/>
      <c r="BU169" s="48"/>
    </row>
    <row r="170" spans="1:73" s="13" customFormat="1" ht="24" customHeight="1" x14ac:dyDescent="0.3">
      <c r="A170" s="37"/>
      <c r="B170" s="41"/>
      <c r="C170" s="42"/>
      <c r="D170" s="41"/>
      <c r="E170" s="37"/>
      <c r="F170" s="40"/>
      <c r="G170" s="43"/>
      <c r="H170" s="43"/>
      <c r="I170" s="20"/>
      <c r="J170" s="15" t="str">
        <f t="shared" si="43"/>
        <v/>
      </c>
      <c r="K170" s="16">
        <f t="shared" si="44"/>
        <v>0.5</v>
      </c>
      <c r="L170" s="17">
        <f t="shared" si="45"/>
        <v>7.5</v>
      </c>
      <c r="M170" s="28">
        <f t="shared" si="46"/>
        <v>7.5</v>
      </c>
      <c r="N170" s="18">
        <f t="shared" si="47"/>
        <v>-7.5</v>
      </c>
      <c r="O170" s="32">
        <f t="shared" si="48"/>
        <v>-7.5</v>
      </c>
      <c r="P170" s="19"/>
      <c r="U170" s="78"/>
      <c r="V170" s="78"/>
      <c r="W170" s="78"/>
      <c r="X170" s="78"/>
      <c r="Y170" s="78"/>
      <c r="Z170" s="78"/>
      <c r="AA170" s="78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  <c r="AM170" s="79"/>
      <c r="AN170" s="79"/>
      <c r="AO170" s="79"/>
      <c r="AP170" s="79"/>
      <c r="AQ170" s="79"/>
      <c r="AR170" s="79"/>
      <c r="AS170" s="79"/>
      <c r="AT170" s="78"/>
      <c r="AU170" s="78"/>
      <c r="AV170" s="78"/>
      <c r="AW170" s="111"/>
      <c r="AX170" s="48"/>
      <c r="AY170" s="48"/>
      <c r="AZ170" s="48"/>
      <c r="BA170" s="107" t="e">
        <f t="shared" si="49"/>
        <v>#NUM!</v>
      </c>
      <c r="BB170" s="112">
        <f t="shared" si="50"/>
        <v>0</v>
      </c>
      <c r="BC170" s="112">
        <f t="shared" si="51"/>
        <v>600</v>
      </c>
      <c r="BD170" s="112">
        <f t="shared" si="52"/>
        <v>0</v>
      </c>
      <c r="BE170" s="48"/>
      <c r="BF170" s="48"/>
      <c r="BG170" s="113"/>
      <c r="BH170" s="113"/>
      <c r="BI170" s="113"/>
      <c r="BJ170" s="113"/>
      <c r="BK170" s="51"/>
      <c r="BL170" s="80"/>
      <c r="BM170" s="80"/>
      <c r="BN170" s="80"/>
      <c r="BO170" s="48"/>
      <c r="BP170" s="48"/>
      <c r="BQ170" s="48"/>
      <c r="BR170" s="48"/>
      <c r="BS170" s="48"/>
      <c r="BT170" s="48"/>
      <c r="BU170" s="48"/>
    </row>
    <row r="171" spans="1:73" s="13" customFormat="1" ht="24" customHeight="1" x14ac:dyDescent="0.3">
      <c r="A171" s="37"/>
      <c r="B171" s="41"/>
      <c r="C171" s="42"/>
      <c r="D171" s="41"/>
      <c r="E171" s="37"/>
      <c r="F171" s="40"/>
      <c r="G171" s="43"/>
      <c r="H171" s="43"/>
      <c r="I171" s="20"/>
      <c r="J171" s="15" t="str">
        <f t="shared" si="43"/>
        <v/>
      </c>
      <c r="K171" s="16">
        <f t="shared" si="44"/>
        <v>0.5</v>
      </c>
      <c r="L171" s="17">
        <f t="shared" si="45"/>
        <v>7.5</v>
      </c>
      <c r="M171" s="28">
        <f t="shared" si="46"/>
        <v>7.5</v>
      </c>
      <c r="N171" s="18">
        <f t="shared" si="47"/>
        <v>-7.5</v>
      </c>
      <c r="O171" s="32">
        <f t="shared" si="48"/>
        <v>-7.5</v>
      </c>
      <c r="P171" s="19"/>
      <c r="U171" s="78"/>
      <c r="V171" s="78"/>
      <c r="W171" s="78"/>
      <c r="X171" s="78"/>
      <c r="Y171" s="78"/>
      <c r="Z171" s="78"/>
      <c r="AA171" s="78"/>
      <c r="AB171" s="79"/>
      <c r="AC171" s="79"/>
      <c r="AD171" s="79"/>
      <c r="AE171" s="79"/>
      <c r="AF171" s="79"/>
      <c r="AG171" s="79"/>
      <c r="AH171" s="79"/>
      <c r="AI171" s="79"/>
      <c r="AJ171" s="79"/>
      <c r="AK171" s="79"/>
      <c r="AL171" s="79"/>
      <c r="AM171" s="79"/>
      <c r="AN171" s="79"/>
      <c r="AO171" s="79"/>
      <c r="AP171" s="79"/>
      <c r="AQ171" s="79"/>
      <c r="AR171" s="79"/>
      <c r="AS171" s="79"/>
      <c r="AT171" s="78"/>
      <c r="AU171" s="78"/>
      <c r="AV171" s="78"/>
      <c r="AW171" s="111"/>
      <c r="AX171" s="48"/>
      <c r="AY171" s="48"/>
      <c r="AZ171" s="48"/>
      <c r="BA171" s="107" t="e">
        <f t="shared" si="49"/>
        <v>#NUM!</v>
      </c>
      <c r="BB171" s="112">
        <f t="shared" si="50"/>
        <v>0</v>
      </c>
      <c r="BC171" s="112">
        <f t="shared" si="51"/>
        <v>600</v>
      </c>
      <c r="BD171" s="112">
        <f t="shared" si="52"/>
        <v>0</v>
      </c>
      <c r="BE171" s="48"/>
      <c r="BF171" s="48"/>
      <c r="BG171" s="113"/>
      <c r="BH171" s="113"/>
      <c r="BI171" s="113"/>
      <c r="BJ171" s="113"/>
      <c r="BK171" s="51"/>
      <c r="BL171" s="80"/>
      <c r="BM171" s="80"/>
      <c r="BN171" s="80"/>
      <c r="BO171" s="48"/>
      <c r="BP171" s="48"/>
      <c r="BQ171" s="48"/>
      <c r="BR171" s="48"/>
      <c r="BS171" s="48"/>
      <c r="BT171" s="48"/>
      <c r="BU171" s="48"/>
    </row>
    <row r="172" spans="1:73" s="13" customFormat="1" ht="24" customHeight="1" x14ac:dyDescent="0.3">
      <c r="A172" s="37"/>
      <c r="B172" s="41"/>
      <c r="C172" s="42"/>
      <c r="D172" s="41"/>
      <c r="E172" s="37"/>
      <c r="F172" s="40"/>
      <c r="G172" s="43"/>
      <c r="H172" s="43"/>
      <c r="I172" s="20"/>
      <c r="J172" s="15" t="str">
        <f t="shared" si="43"/>
        <v/>
      </c>
      <c r="K172" s="16">
        <f t="shared" si="44"/>
        <v>0.5</v>
      </c>
      <c r="L172" s="17">
        <f t="shared" si="45"/>
        <v>7.5</v>
      </c>
      <c r="M172" s="28">
        <f t="shared" si="46"/>
        <v>7.5</v>
      </c>
      <c r="N172" s="18">
        <f t="shared" si="47"/>
        <v>-7.5</v>
      </c>
      <c r="O172" s="32">
        <f t="shared" si="48"/>
        <v>-7.5</v>
      </c>
      <c r="P172" s="19"/>
      <c r="U172" s="78"/>
      <c r="V172" s="78"/>
      <c r="W172" s="78"/>
      <c r="X172" s="78"/>
      <c r="Y172" s="78"/>
      <c r="Z172" s="78"/>
      <c r="AA172" s="78"/>
      <c r="AB172" s="79"/>
      <c r="AC172" s="79"/>
      <c r="AD172" s="79"/>
      <c r="AE172" s="79"/>
      <c r="AF172" s="79"/>
      <c r="AG172" s="79"/>
      <c r="AH172" s="79"/>
      <c r="AI172" s="79"/>
      <c r="AJ172" s="79"/>
      <c r="AK172" s="79"/>
      <c r="AL172" s="79"/>
      <c r="AM172" s="79"/>
      <c r="AN172" s="79"/>
      <c r="AO172" s="79"/>
      <c r="AP172" s="79"/>
      <c r="AQ172" s="79"/>
      <c r="AR172" s="79"/>
      <c r="AS172" s="79"/>
      <c r="AT172" s="78"/>
      <c r="AU172" s="78"/>
      <c r="AV172" s="78"/>
      <c r="AW172" s="111"/>
      <c r="AX172" s="48"/>
      <c r="AY172" s="48"/>
      <c r="AZ172" s="48"/>
      <c r="BA172" s="107" t="e">
        <f t="shared" si="49"/>
        <v>#NUM!</v>
      </c>
      <c r="BB172" s="112">
        <f t="shared" si="50"/>
        <v>0</v>
      </c>
      <c r="BC172" s="112">
        <f t="shared" si="51"/>
        <v>600</v>
      </c>
      <c r="BD172" s="112">
        <f t="shared" si="52"/>
        <v>0</v>
      </c>
      <c r="BE172" s="48"/>
      <c r="BF172" s="48"/>
      <c r="BG172" s="113"/>
      <c r="BH172" s="113"/>
      <c r="BI172" s="113"/>
      <c r="BJ172" s="113"/>
      <c r="BK172" s="51"/>
      <c r="BL172" s="80"/>
      <c r="BM172" s="80"/>
      <c r="BN172" s="80"/>
      <c r="BO172" s="48"/>
      <c r="BP172" s="48"/>
      <c r="BQ172" s="48"/>
      <c r="BR172" s="48"/>
      <c r="BS172" s="48"/>
      <c r="BT172" s="48"/>
      <c r="BU172" s="48"/>
    </row>
    <row r="173" spans="1:73" s="13" customFormat="1" ht="24" customHeight="1" x14ac:dyDescent="0.3">
      <c r="A173" s="37"/>
      <c r="B173" s="41"/>
      <c r="C173" s="42"/>
      <c r="D173" s="41"/>
      <c r="E173" s="37"/>
      <c r="F173" s="40"/>
      <c r="G173" s="43"/>
      <c r="H173" s="43"/>
      <c r="I173" s="20"/>
      <c r="J173" s="15" t="str">
        <f t="shared" si="43"/>
        <v/>
      </c>
      <c r="K173" s="16">
        <f t="shared" si="44"/>
        <v>0.5</v>
      </c>
      <c r="L173" s="17">
        <f t="shared" si="45"/>
        <v>7.5</v>
      </c>
      <c r="M173" s="28">
        <f t="shared" si="46"/>
        <v>7.5</v>
      </c>
      <c r="N173" s="18">
        <f t="shared" si="47"/>
        <v>-7.5</v>
      </c>
      <c r="O173" s="32">
        <f t="shared" si="48"/>
        <v>-7.5</v>
      </c>
      <c r="P173" s="19"/>
      <c r="U173" s="78"/>
      <c r="V173" s="78"/>
      <c r="W173" s="78"/>
      <c r="X173" s="78"/>
      <c r="Y173" s="78"/>
      <c r="Z173" s="78"/>
      <c r="AA173" s="78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  <c r="AM173" s="79"/>
      <c r="AN173" s="79"/>
      <c r="AO173" s="79"/>
      <c r="AP173" s="79"/>
      <c r="AQ173" s="79"/>
      <c r="AR173" s="79"/>
      <c r="AS173" s="79"/>
      <c r="AT173" s="78"/>
      <c r="AU173" s="78"/>
      <c r="AV173" s="78"/>
      <c r="AW173" s="111"/>
      <c r="AX173" s="48"/>
      <c r="AY173" s="48"/>
      <c r="AZ173" s="48"/>
      <c r="BA173" s="107" t="e">
        <f t="shared" si="49"/>
        <v>#NUM!</v>
      </c>
      <c r="BB173" s="112">
        <f t="shared" si="50"/>
        <v>0</v>
      </c>
      <c r="BC173" s="112">
        <f t="shared" si="51"/>
        <v>600</v>
      </c>
      <c r="BD173" s="112">
        <f t="shared" si="52"/>
        <v>0</v>
      </c>
      <c r="BE173" s="48"/>
      <c r="BF173" s="48"/>
      <c r="BG173" s="113"/>
      <c r="BH173" s="113"/>
      <c r="BI173" s="113"/>
      <c r="BJ173" s="113"/>
      <c r="BK173" s="51"/>
      <c r="BL173" s="80"/>
      <c r="BM173" s="80"/>
      <c r="BN173" s="80"/>
      <c r="BO173" s="48"/>
      <c r="BP173" s="48"/>
      <c r="BQ173" s="48"/>
      <c r="BR173" s="48"/>
      <c r="BS173" s="48"/>
      <c r="BT173" s="48"/>
      <c r="BU173" s="48"/>
    </row>
    <row r="174" spans="1:73" s="13" customFormat="1" ht="24" customHeight="1" x14ac:dyDescent="0.3">
      <c r="A174" s="37"/>
      <c r="B174" s="41"/>
      <c r="C174" s="42"/>
      <c r="D174" s="41"/>
      <c r="E174" s="37"/>
      <c r="F174" s="40"/>
      <c r="G174" s="43"/>
      <c r="H174" s="43"/>
      <c r="I174" s="20"/>
      <c r="J174" s="15" t="str">
        <f t="shared" si="43"/>
        <v/>
      </c>
      <c r="K174" s="16">
        <f t="shared" si="44"/>
        <v>0.5</v>
      </c>
      <c r="L174" s="17">
        <f t="shared" si="45"/>
        <v>7.5</v>
      </c>
      <c r="M174" s="28">
        <f t="shared" si="46"/>
        <v>7.5</v>
      </c>
      <c r="N174" s="18">
        <f t="shared" si="47"/>
        <v>-7.5</v>
      </c>
      <c r="O174" s="32">
        <f t="shared" si="48"/>
        <v>-7.5</v>
      </c>
      <c r="P174" s="19"/>
      <c r="U174" s="78"/>
      <c r="V174" s="78"/>
      <c r="W174" s="78"/>
      <c r="X174" s="78"/>
      <c r="Y174" s="78"/>
      <c r="Z174" s="78"/>
      <c r="AA174" s="78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  <c r="AL174" s="79"/>
      <c r="AM174" s="79"/>
      <c r="AN174" s="79"/>
      <c r="AO174" s="79"/>
      <c r="AP174" s="79"/>
      <c r="AQ174" s="79"/>
      <c r="AR174" s="79"/>
      <c r="AS174" s="79"/>
      <c r="AT174" s="78"/>
      <c r="AU174" s="78"/>
      <c r="AV174" s="78"/>
      <c r="AW174" s="111"/>
      <c r="AX174" s="48"/>
      <c r="AY174" s="48"/>
      <c r="AZ174" s="48"/>
      <c r="BA174" s="107" t="e">
        <f t="shared" si="49"/>
        <v>#NUM!</v>
      </c>
      <c r="BB174" s="112">
        <f t="shared" si="50"/>
        <v>0</v>
      </c>
      <c r="BC174" s="112">
        <f t="shared" si="51"/>
        <v>600</v>
      </c>
      <c r="BD174" s="112">
        <f t="shared" si="52"/>
        <v>0</v>
      </c>
      <c r="BE174" s="48"/>
      <c r="BF174" s="48"/>
      <c r="BG174" s="113"/>
      <c r="BH174" s="113"/>
      <c r="BI174" s="113"/>
      <c r="BJ174" s="113"/>
      <c r="BK174" s="51"/>
      <c r="BL174" s="80"/>
      <c r="BM174" s="80"/>
      <c r="BN174" s="80"/>
      <c r="BO174" s="48"/>
      <c r="BP174" s="48"/>
      <c r="BQ174" s="48"/>
      <c r="BR174" s="48"/>
      <c r="BS174" s="48"/>
      <c r="BT174" s="48"/>
      <c r="BU174" s="48"/>
    </row>
    <row r="175" spans="1:73" s="13" customFormat="1" ht="24" customHeight="1" x14ac:dyDescent="0.3">
      <c r="A175" s="37"/>
      <c r="B175" s="41"/>
      <c r="C175" s="42"/>
      <c r="D175" s="41"/>
      <c r="E175" s="37"/>
      <c r="F175" s="40"/>
      <c r="G175" s="43"/>
      <c r="H175" s="43"/>
      <c r="I175" s="20"/>
      <c r="J175" s="15" t="str">
        <f t="shared" si="43"/>
        <v/>
      </c>
      <c r="K175" s="16">
        <f t="shared" si="44"/>
        <v>0.5</v>
      </c>
      <c r="L175" s="17">
        <f t="shared" si="45"/>
        <v>7.5</v>
      </c>
      <c r="M175" s="28">
        <f t="shared" si="46"/>
        <v>7.5</v>
      </c>
      <c r="N175" s="18">
        <f t="shared" si="47"/>
        <v>-7.5</v>
      </c>
      <c r="O175" s="32">
        <f t="shared" si="48"/>
        <v>-7.5</v>
      </c>
      <c r="P175" s="19"/>
      <c r="U175" s="78"/>
      <c r="V175" s="78"/>
      <c r="W175" s="78"/>
      <c r="X175" s="78"/>
      <c r="Y175" s="78"/>
      <c r="Z175" s="78"/>
      <c r="AA175" s="78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79"/>
      <c r="AM175" s="79"/>
      <c r="AN175" s="79"/>
      <c r="AO175" s="79"/>
      <c r="AP175" s="79"/>
      <c r="AQ175" s="79"/>
      <c r="AR175" s="79"/>
      <c r="AS175" s="79"/>
      <c r="AT175" s="78"/>
      <c r="AU175" s="78"/>
      <c r="AV175" s="78"/>
      <c r="AW175" s="111"/>
      <c r="AX175" s="48"/>
      <c r="AY175" s="48"/>
      <c r="AZ175" s="48"/>
      <c r="BA175" s="107" t="e">
        <f t="shared" si="49"/>
        <v>#NUM!</v>
      </c>
      <c r="BB175" s="112">
        <f t="shared" si="50"/>
        <v>0</v>
      </c>
      <c r="BC175" s="112">
        <f t="shared" si="51"/>
        <v>600</v>
      </c>
      <c r="BD175" s="112">
        <f t="shared" si="52"/>
        <v>0</v>
      </c>
      <c r="BE175" s="48"/>
      <c r="BF175" s="48"/>
      <c r="BG175" s="113"/>
      <c r="BH175" s="113"/>
      <c r="BI175" s="113"/>
      <c r="BJ175" s="113"/>
      <c r="BK175" s="51"/>
      <c r="BL175" s="80"/>
      <c r="BM175" s="80"/>
      <c r="BN175" s="80"/>
      <c r="BO175" s="48"/>
      <c r="BP175" s="48"/>
      <c r="BQ175" s="48"/>
      <c r="BR175" s="48"/>
      <c r="BS175" s="48"/>
      <c r="BT175" s="48"/>
      <c r="BU175" s="48"/>
    </row>
    <row r="176" spans="1:73" s="13" customFormat="1" ht="24" customHeight="1" x14ac:dyDescent="0.3">
      <c r="A176" s="37"/>
      <c r="B176" s="41"/>
      <c r="C176" s="42"/>
      <c r="D176" s="41"/>
      <c r="E176" s="37"/>
      <c r="F176" s="40"/>
      <c r="G176" s="43"/>
      <c r="H176" s="43"/>
      <c r="I176" s="20"/>
      <c r="J176" s="15" t="str">
        <f t="shared" si="43"/>
        <v/>
      </c>
      <c r="K176" s="16">
        <f t="shared" si="44"/>
        <v>0.5</v>
      </c>
      <c r="L176" s="17">
        <f t="shared" si="45"/>
        <v>7.5</v>
      </c>
      <c r="M176" s="28">
        <f t="shared" si="46"/>
        <v>7.5</v>
      </c>
      <c r="N176" s="18">
        <f t="shared" si="47"/>
        <v>-7.5</v>
      </c>
      <c r="O176" s="32">
        <f t="shared" si="48"/>
        <v>-7.5</v>
      </c>
      <c r="P176" s="19"/>
      <c r="U176" s="78"/>
      <c r="V176" s="78"/>
      <c r="W176" s="78"/>
      <c r="X176" s="78"/>
      <c r="Y176" s="78"/>
      <c r="Z176" s="78"/>
      <c r="AA176" s="78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  <c r="AM176" s="79"/>
      <c r="AN176" s="79"/>
      <c r="AO176" s="79"/>
      <c r="AP176" s="79"/>
      <c r="AQ176" s="79"/>
      <c r="AR176" s="79"/>
      <c r="AS176" s="79"/>
      <c r="AT176" s="78"/>
      <c r="AU176" s="78"/>
      <c r="AV176" s="78"/>
      <c r="AW176" s="111"/>
      <c r="AX176" s="48"/>
      <c r="AY176" s="48"/>
      <c r="AZ176" s="48"/>
      <c r="BA176" s="107" t="e">
        <f t="shared" si="49"/>
        <v>#NUM!</v>
      </c>
      <c r="BB176" s="112">
        <f t="shared" si="50"/>
        <v>0</v>
      </c>
      <c r="BC176" s="112">
        <f t="shared" si="51"/>
        <v>600</v>
      </c>
      <c r="BD176" s="112">
        <f t="shared" si="52"/>
        <v>0</v>
      </c>
      <c r="BE176" s="48"/>
      <c r="BF176" s="48"/>
      <c r="BG176" s="113"/>
      <c r="BH176" s="113"/>
      <c r="BI176" s="113"/>
      <c r="BJ176" s="113"/>
      <c r="BK176" s="51"/>
      <c r="BL176" s="80"/>
      <c r="BM176" s="80"/>
      <c r="BN176" s="80"/>
      <c r="BO176" s="48"/>
      <c r="BP176" s="48"/>
      <c r="BQ176" s="48"/>
      <c r="BR176" s="48"/>
      <c r="BS176" s="48"/>
      <c r="BT176" s="48"/>
      <c r="BU176" s="48"/>
    </row>
    <row r="177" spans="1:73" s="13" customFormat="1" ht="24" customHeight="1" x14ac:dyDescent="0.3">
      <c r="A177" s="37"/>
      <c r="B177" s="41"/>
      <c r="C177" s="42"/>
      <c r="D177" s="41"/>
      <c r="E177" s="37"/>
      <c r="F177" s="40"/>
      <c r="G177" s="43"/>
      <c r="H177" s="43"/>
      <c r="I177" s="20"/>
      <c r="J177" s="15" t="str">
        <f t="shared" si="43"/>
        <v/>
      </c>
      <c r="K177" s="16">
        <f t="shared" si="44"/>
        <v>0.5</v>
      </c>
      <c r="L177" s="17">
        <f t="shared" si="45"/>
        <v>7.5</v>
      </c>
      <c r="M177" s="28">
        <f t="shared" si="46"/>
        <v>7.5</v>
      </c>
      <c r="N177" s="18">
        <f t="shared" si="47"/>
        <v>-7.5</v>
      </c>
      <c r="O177" s="32">
        <f t="shared" si="48"/>
        <v>-7.5</v>
      </c>
      <c r="P177" s="19"/>
      <c r="U177" s="78"/>
      <c r="V177" s="78"/>
      <c r="W177" s="78"/>
      <c r="X177" s="78"/>
      <c r="Y177" s="78"/>
      <c r="Z177" s="78"/>
      <c r="AA177" s="78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  <c r="AM177" s="79"/>
      <c r="AN177" s="79"/>
      <c r="AO177" s="79"/>
      <c r="AP177" s="79"/>
      <c r="AQ177" s="79"/>
      <c r="AR177" s="79"/>
      <c r="AS177" s="79"/>
      <c r="AT177" s="78"/>
      <c r="AU177" s="78"/>
      <c r="AV177" s="78"/>
      <c r="AW177" s="111"/>
      <c r="AX177" s="48"/>
      <c r="AY177" s="48"/>
      <c r="AZ177" s="48"/>
      <c r="BA177" s="107" t="e">
        <f t="shared" si="49"/>
        <v>#NUM!</v>
      </c>
      <c r="BB177" s="112">
        <f t="shared" si="50"/>
        <v>0</v>
      </c>
      <c r="BC177" s="112">
        <f t="shared" si="51"/>
        <v>600</v>
      </c>
      <c r="BD177" s="112">
        <f t="shared" si="52"/>
        <v>0</v>
      </c>
      <c r="BE177" s="48"/>
      <c r="BF177" s="48"/>
      <c r="BG177" s="113"/>
      <c r="BH177" s="113"/>
      <c r="BI177" s="113"/>
      <c r="BJ177" s="113"/>
      <c r="BK177" s="51"/>
      <c r="BL177" s="80"/>
      <c r="BM177" s="80"/>
      <c r="BN177" s="80"/>
      <c r="BO177" s="48"/>
      <c r="BP177" s="48"/>
      <c r="BQ177" s="48"/>
      <c r="BR177" s="48"/>
      <c r="BS177" s="48"/>
      <c r="BT177" s="48"/>
      <c r="BU177" s="48"/>
    </row>
    <row r="178" spans="1:73" s="13" customFormat="1" ht="24" customHeight="1" x14ac:dyDescent="0.3">
      <c r="A178" s="37"/>
      <c r="B178" s="41"/>
      <c r="C178" s="42"/>
      <c r="D178" s="41"/>
      <c r="E178" s="37"/>
      <c r="F178" s="40"/>
      <c r="G178" s="43"/>
      <c r="H178" s="43"/>
      <c r="I178" s="20"/>
      <c r="J178" s="15" t="str">
        <f t="shared" si="43"/>
        <v/>
      </c>
      <c r="K178" s="16">
        <f t="shared" si="44"/>
        <v>0.5</v>
      </c>
      <c r="L178" s="17">
        <f t="shared" si="45"/>
        <v>7.5</v>
      </c>
      <c r="M178" s="28">
        <f t="shared" si="46"/>
        <v>7.5</v>
      </c>
      <c r="N178" s="18">
        <f t="shared" si="47"/>
        <v>-7.5</v>
      </c>
      <c r="O178" s="32">
        <f t="shared" si="48"/>
        <v>-7.5</v>
      </c>
      <c r="P178" s="19"/>
      <c r="U178" s="78"/>
      <c r="V178" s="78"/>
      <c r="W178" s="78"/>
      <c r="X178" s="78"/>
      <c r="Y178" s="78"/>
      <c r="Z178" s="78"/>
      <c r="AA178" s="78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79"/>
      <c r="AP178" s="79"/>
      <c r="AQ178" s="79"/>
      <c r="AR178" s="79"/>
      <c r="AS178" s="79"/>
      <c r="AT178" s="78"/>
      <c r="AU178" s="78"/>
      <c r="AV178" s="78"/>
      <c r="AW178" s="111"/>
      <c r="AX178" s="48"/>
      <c r="AY178" s="48"/>
      <c r="AZ178" s="48"/>
      <c r="BA178" s="107" t="e">
        <f t="shared" si="49"/>
        <v>#NUM!</v>
      </c>
      <c r="BB178" s="112">
        <f t="shared" si="50"/>
        <v>0</v>
      </c>
      <c r="BC178" s="112">
        <f t="shared" si="51"/>
        <v>600</v>
      </c>
      <c r="BD178" s="112">
        <f t="shared" si="52"/>
        <v>0</v>
      </c>
      <c r="BE178" s="48"/>
      <c r="BF178" s="48"/>
      <c r="BG178" s="113"/>
      <c r="BH178" s="113"/>
      <c r="BI178" s="113"/>
      <c r="BJ178" s="113"/>
      <c r="BK178" s="51"/>
      <c r="BL178" s="80"/>
      <c r="BM178" s="80"/>
      <c r="BN178" s="80"/>
      <c r="BO178" s="48"/>
      <c r="BP178" s="48"/>
      <c r="BQ178" s="48"/>
      <c r="BR178" s="48"/>
      <c r="BS178" s="48"/>
      <c r="BT178" s="48"/>
      <c r="BU178" s="48"/>
    </row>
    <row r="179" spans="1:73" s="13" customFormat="1" ht="24" customHeight="1" x14ac:dyDescent="0.3">
      <c r="A179" s="37"/>
      <c r="B179" s="41"/>
      <c r="C179" s="42"/>
      <c r="D179" s="41"/>
      <c r="E179" s="37"/>
      <c r="F179" s="40"/>
      <c r="G179" s="43"/>
      <c r="H179" s="43"/>
      <c r="I179" s="20"/>
      <c r="J179" s="15" t="str">
        <f t="shared" si="43"/>
        <v/>
      </c>
      <c r="K179" s="16">
        <f t="shared" si="44"/>
        <v>0.5</v>
      </c>
      <c r="L179" s="17">
        <f t="shared" si="45"/>
        <v>7.5</v>
      </c>
      <c r="M179" s="28">
        <f t="shared" si="46"/>
        <v>7.5</v>
      </c>
      <c r="N179" s="18">
        <f t="shared" si="47"/>
        <v>-7.5</v>
      </c>
      <c r="O179" s="32">
        <f t="shared" si="48"/>
        <v>-7.5</v>
      </c>
      <c r="P179" s="19"/>
      <c r="U179" s="78"/>
      <c r="V179" s="78"/>
      <c r="W179" s="78"/>
      <c r="X179" s="78"/>
      <c r="Y179" s="78"/>
      <c r="Z179" s="78"/>
      <c r="AA179" s="78"/>
      <c r="AB179" s="79"/>
      <c r="AC179" s="79"/>
      <c r="AD179" s="79"/>
      <c r="AE179" s="79"/>
      <c r="AF179" s="79"/>
      <c r="AG179" s="79"/>
      <c r="AH179" s="79"/>
      <c r="AI179" s="79"/>
      <c r="AJ179" s="79"/>
      <c r="AK179" s="79"/>
      <c r="AL179" s="79"/>
      <c r="AM179" s="79"/>
      <c r="AN179" s="79"/>
      <c r="AO179" s="79"/>
      <c r="AP179" s="79"/>
      <c r="AQ179" s="79"/>
      <c r="AR179" s="79"/>
      <c r="AS179" s="79"/>
      <c r="AT179" s="78"/>
      <c r="AU179" s="78"/>
      <c r="AV179" s="78"/>
      <c r="AW179" s="111"/>
      <c r="AX179" s="48"/>
      <c r="AY179" s="48"/>
      <c r="AZ179" s="48"/>
      <c r="BA179" s="107" t="e">
        <f t="shared" si="49"/>
        <v>#NUM!</v>
      </c>
      <c r="BB179" s="112">
        <f t="shared" si="50"/>
        <v>0</v>
      </c>
      <c r="BC179" s="112">
        <f t="shared" si="51"/>
        <v>600</v>
      </c>
      <c r="BD179" s="112">
        <f t="shared" si="52"/>
        <v>0</v>
      </c>
      <c r="BE179" s="48"/>
      <c r="BF179" s="48"/>
      <c r="BG179" s="113"/>
      <c r="BH179" s="113"/>
      <c r="BI179" s="113"/>
      <c r="BJ179" s="113"/>
      <c r="BK179" s="51"/>
      <c r="BL179" s="80"/>
      <c r="BM179" s="80"/>
      <c r="BN179" s="80"/>
      <c r="BO179" s="48"/>
      <c r="BP179" s="48"/>
      <c r="BQ179" s="48"/>
      <c r="BR179" s="48"/>
      <c r="BS179" s="48"/>
      <c r="BT179" s="48"/>
      <c r="BU179" s="48"/>
    </row>
    <row r="180" spans="1:73" s="13" customFormat="1" ht="24" customHeight="1" x14ac:dyDescent="0.3">
      <c r="A180" s="37"/>
      <c r="B180" s="41"/>
      <c r="C180" s="42"/>
      <c r="D180" s="41"/>
      <c r="E180" s="37"/>
      <c r="F180" s="40"/>
      <c r="G180" s="43"/>
      <c r="H180" s="43"/>
      <c r="I180" s="20"/>
      <c r="J180" s="15" t="str">
        <f t="shared" si="43"/>
        <v/>
      </c>
      <c r="K180" s="16">
        <f t="shared" si="44"/>
        <v>0.5</v>
      </c>
      <c r="L180" s="17">
        <f t="shared" si="45"/>
        <v>7.5</v>
      </c>
      <c r="M180" s="28">
        <f t="shared" si="46"/>
        <v>7.5</v>
      </c>
      <c r="N180" s="18">
        <f t="shared" si="47"/>
        <v>-7.5</v>
      </c>
      <c r="O180" s="32">
        <f t="shared" si="48"/>
        <v>-7.5</v>
      </c>
      <c r="P180" s="19"/>
      <c r="U180" s="78"/>
      <c r="V180" s="78"/>
      <c r="W180" s="78"/>
      <c r="X180" s="78"/>
      <c r="Y180" s="78"/>
      <c r="Z180" s="78"/>
      <c r="AA180" s="78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Q180" s="79"/>
      <c r="AR180" s="79"/>
      <c r="AS180" s="79"/>
      <c r="AT180" s="78"/>
      <c r="AU180" s="78"/>
      <c r="AV180" s="78"/>
      <c r="AW180" s="111"/>
      <c r="AX180" s="48"/>
      <c r="AY180" s="48"/>
      <c r="AZ180" s="48"/>
      <c r="BA180" s="107" t="e">
        <f t="shared" si="49"/>
        <v>#NUM!</v>
      </c>
      <c r="BB180" s="112">
        <f t="shared" si="50"/>
        <v>0</v>
      </c>
      <c r="BC180" s="112">
        <f t="shared" si="51"/>
        <v>600</v>
      </c>
      <c r="BD180" s="112">
        <f t="shared" si="52"/>
        <v>0</v>
      </c>
      <c r="BE180" s="48"/>
      <c r="BF180" s="48"/>
      <c r="BG180" s="113"/>
      <c r="BH180" s="113"/>
      <c r="BI180" s="113"/>
      <c r="BJ180" s="113"/>
      <c r="BK180" s="51"/>
      <c r="BL180" s="80"/>
      <c r="BM180" s="80"/>
      <c r="BN180" s="80"/>
      <c r="BO180" s="48"/>
      <c r="BP180" s="48"/>
      <c r="BQ180" s="48"/>
      <c r="BR180" s="48"/>
      <c r="BS180" s="48"/>
      <c r="BT180" s="48"/>
      <c r="BU180" s="48"/>
    </row>
    <row r="181" spans="1:73" s="13" customFormat="1" ht="24" customHeight="1" x14ac:dyDescent="0.3">
      <c r="A181" s="37"/>
      <c r="B181" s="41"/>
      <c r="C181" s="42"/>
      <c r="D181" s="41"/>
      <c r="E181" s="37"/>
      <c r="F181" s="40"/>
      <c r="G181" s="43"/>
      <c r="H181" s="43"/>
      <c r="I181" s="20"/>
      <c r="J181" s="15" t="str">
        <f t="shared" si="43"/>
        <v/>
      </c>
      <c r="K181" s="16">
        <f t="shared" si="44"/>
        <v>0.5</v>
      </c>
      <c r="L181" s="17">
        <f t="shared" si="45"/>
        <v>7.5</v>
      </c>
      <c r="M181" s="28">
        <f t="shared" si="46"/>
        <v>7.5</v>
      </c>
      <c r="N181" s="18">
        <f t="shared" si="47"/>
        <v>-7.5</v>
      </c>
      <c r="O181" s="32">
        <f t="shared" si="48"/>
        <v>-7.5</v>
      </c>
      <c r="P181" s="19"/>
      <c r="U181" s="78"/>
      <c r="V181" s="78"/>
      <c r="W181" s="78"/>
      <c r="X181" s="78"/>
      <c r="Y181" s="78"/>
      <c r="Z181" s="78"/>
      <c r="AA181" s="78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  <c r="AL181" s="79"/>
      <c r="AM181" s="79"/>
      <c r="AN181" s="79"/>
      <c r="AO181" s="79"/>
      <c r="AP181" s="79"/>
      <c r="AQ181" s="79"/>
      <c r="AR181" s="79"/>
      <c r="AS181" s="79"/>
      <c r="AT181" s="78"/>
      <c r="AU181" s="78"/>
      <c r="AV181" s="78"/>
      <c r="AW181" s="111"/>
      <c r="AX181" s="48"/>
      <c r="AY181" s="48"/>
      <c r="AZ181" s="48"/>
      <c r="BA181" s="107" t="e">
        <f t="shared" si="49"/>
        <v>#NUM!</v>
      </c>
      <c r="BB181" s="112">
        <f t="shared" si="50"/>
        <v>0</v>
      </c>
      <c r="BC181" s="112">
        <f t="shared" si="51"/>
        <v>600</v>
      </c>
      <c r="BD181" s="112">
        <f t="shared" si="52"/>
        <v>0</v>
      </c>
      <c r="BE181" s="48"/>
      <c r="BF181" s="48"/>
      <c r="BG181" s="113"/>
      <c r="BH181" s="113"/>
      <c r="BI181" s="113"/>
      <c r="BJ181" s="113"/>
      <c r="BK181" s="51"/>
      <c r="BL181" s="80"/>
      <c r="BM181" s="80"/>
      <c r="BN181" s="80"/>
      <c r="BO181" s="48"/>
      <c r="BP181" s="48"/>
      <c r="BQ181" s="48"/>
      <c r="BR181" s="48"/>
      <c r="BS181" s="48"/>
      <c r="BT181" s="48"/>
      <c r="BU181" s="48"/>
    </row>
    <row r="182" spans="1:73" s="13" customFormat="1" ht="24" customHeight="1" x14ac:dyDescent="0.3">
      <c r="A182" s="37"/>
      <c r="B182" s="41"/>
      <c r="C182" s="42"/>
      <c r="D182" s="41"/>
      <c r="E182" s="37"/>
      <c r="F182" s="40"/>
      <c r="G182" s="43"/>
      <c r="H182" s="43"/>
      <c r="I182" s="20"/>
      <c r="J182" s="15" t="str">
        <f t="shared" si="43"/>
        <v/>
      </c>
      <c r="K182" s="16">
        <f t="shared" si="44"/>
        <v>0.5</v>
      </c>
      <c r="L182" s="17">
        <f t="shared" si="45"/>
        <v>7.5</v>
      </c>
      <c r="M182" s="28">
        <f t="shared" si="46"/>
        <v>7.5</v>
      </c>
      <c r="N182" s="18">
        <f t="shared" si="47"/>
        <v>-7.5</v>
      </c>
      <c r="O182" s="32">
        <f t="shared" si="48"/>
        <v>-7.5</v>
      </c>
      <c r="P182" s="19"/>
      <c r="U182" s="78"/>
      <c r="V182" s="78"/>
      <c r="W182" s="78"/>
      <c r="X182" s="78"/>
      <c r="Y182" s="78"/>
      <c r="Z182" s="78"/>
      <c r="AA182" s="78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  <c r="AT182" s="78"/>
      <c r="AU182" s="78"/>
      <c r="AV182" s="78"/>
      <c r="AW182" s="111"/>
      <c r="AX182" s="48"/>
      <c r="AY182" s="48"/>
      <c r="AZ182" s="48"/>
      <c r="BA182" s="107" t="e">
        <f t="shared" si="49"/>
        <v>#NUM!</v>
      </c>
      <c r="BB182" s="112">
        <f t="shared" si="50"/>
        <v>0</v>
      </c>
      <c r="BC182" s="112">
        <f t="shared" si="51"/>
        <v>600</v>
      </c>
      <c r="BD182" s="112">
        <f t="shared" si="52"/>
        <v>0</v>
      </c>
      <c r="BE182" s="48"/>
      <c r="BF182" s="48"/>
      <c r="BG182" s="113"/>
      <c r="BH182" s="113"/>
      <c r="BI182" s="113"/>
      <c r="BJ182" s="113"/>
      <c r="BK182" s="51"/>
      <c r="BL182" s="80"/>
      <c r="BM182" s="80"/>
      <c r="BN182" s="80"/>
      <c r="BO182" s="48"/>
      <c r="BP182" s="48"/>
      <c r="BQ182" s="48"/>
      <c r="BR182" s="48"/>
      <c r="BS182" s="48"/>
      <c r="BT182" s="48"/>
      <c r="BU182" s="48"/>
    </row>
    <row r="183" spans="1:73" s="13" customFormat="1" ht="24" customHeight="1" x14ac:dyDescent="0.3">
      <c r="A183" s="37"/>
      <c r="B183" s="41"/>
      <c r="C183" s="42"/>
      <c r="D183" s="41"/>
      <c r="E183" s="37"/>
      <c r="F183" s="40"/>
      <c r="G183" s="43"/>
      <c r="H183" s="43"/>
      <c r="I183" s="20"/>
      <c r="J183" s="15" t="str">
        <f t="shared" si="43"/>
        <v/>
      </c>
      <c r="K183" s="16">
        <f t="shared" si="44"/>
        <v>0.5</v>
      </c>
      <c r="L183" s="17">
        <f t="shared" si="45"/>
        <v>7.5</v>
      </c>
      <c r="M183" s="28">
        <f t="shared" si="46"/>
        <v>7.5</v>
      </c>
      <c r="N183" s="18">
        <f t="shared" si="47"/>
        <v>-7.5</v>
      </c>
      <c r="O183" s="32">
        <f t="shared" si="48"/>
        <v>-7.5</v>
      </c>
      <c r="P183" s="19"/>
      <c r="U183" s="78"/>
      <c r="V183" s="78"/>
      <c r="W183" s="78"/>
      <c r="X183" s="78"/>
      <c r="Y183" s="78"/>
      <c r="Z183" s="78"/>
      <c r="AA183" s="78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  <c r="AL183" s="79"/>
      <c r="AM183" s="79"/>
      <c r="AN183" s="79"/>
      <c r="AO183" s="79"/>
      <c r="AP183" s="79"/>
      <c r="AQ183" s="79"/>
      <c r="AR183" s="79"/>
      <c r="AS183" s="79"/>
      <c r="AT183" s="78"/>
      <c r="AU183" s="78"/>
      <c r="AV183" s="78"/>
      <c r="AW183" s="111"/>
      <c r="AX183" s="48"/>
      <c r="AY183" s="48"/>
      <c r="AZ183" s="48"/>
      <c r="BA183" s="107" t="e">
        <f t="shared" si="49"/>
        <v>#NUM!</v>
      </c>
      <c r="BB183" s="112">
        <f t="shared" si="50"/>
        <v>0</v>
      </c>
      <c r="BC183" s="112">
        <f t="shared" si="51"/>
        <v>600</v>
      </c>
      <c r="BD183" s="112">
        <f t="shared" si="52"/>
        <v>0</v>
      </c>
      <c r="BE183" s="48"/>
      <c r="BF183" s="48"/>
      <c r="BG183" s="113"/>
      <c r="BH183" s="113"/>
      <c r="BI183" s="113"/>
      <c r="BJ183" s="113"/>
      <c r="BK183" s="51"/>
      <c r="BL183" s="80"/>
      <c r="BM183" s="80"/>
      <c r="BN183" s="80"/>
      <c r="BO183" s="48"/>
      <c r="BP183" s="48"/>
      <c r="BQ183" s="48"/>
      <c r="BR183" s="48"/>
      <c r="BS183" s="48"/>
      <c r="BT183" s="48"/>
      <c r="BU183" s="48"/>
    </row>
    <row r="184" spans="1:73" s="13" customFormat="1" ht="24" customHeight="1" x14ac:dyDescent="0.3">
      <c r="A184" s="37"/>
      <c r="B184" s="41"/>
      <c r="C184" s="42"/>
      <c r="D184" s="41"/>
      <c r="E184" s="37"/>
      <c r="F184" s="40"/>
      <c r="G184" s="43"/>
      <c r="H184" s="43"/>
      <c r="I184" s="20"/>
      <c r="J184" s="15" t="str">
        <f t="shared" si="43"/>
        <v/>
      </c>
      <c r="K184" s="16">
        <f t="shared" si="44"/>
        <v>0.5</v>
      </c>
      <c r="L184" s="17">
        <f t="shared" si="45"/>
        <v>7.5</v>
      </c>
      <c r="M184" s="28">
        <f t="shared" si="46"/>
        <v>7.5</v>
      </c>
      <c r="N184" s="18">
        <f t="shared" si="47"/>
        <v>-7.5</v>
      </c>
      <c r="O184" s="32">
        <f t="shared" si="48"/>
        <v>-7.5</v>
      </c>
      <c r="P184" s="19"/>
      <c r="U184" s="78"/>
      <c r="V184" s="78"/>
      <c r="W184" s="78"/>
      <c r="X184" s="78"/>
      <c r="Y184" s="78"/>
      <c r="Z184" s="78"/>
      <c r="AA184" s="78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  <c r="AT184" s="78"/>
      <c r="AU184" s="78"/>
      <c r="AV184" s="78"/>
      <c r="AW184" s="111"/>
      <c r="AX184" s="48"/>
      <c r="AY184" s="48"/>
      <c r="AZ184" s="48"/>
      <c r="BA184" s="107" t="e">
        <f t="shared" si="49"/>
        <v>#NUM!</v>
      </c>
      <c r="BB184" s="112">
        <f t="shared" si="50"/>
        <v>0</v>
      </c>
      <c r="BC184" s="112">
        <f t="shared" si="51"/>
        <v>600</v>
      </c>
      <c r="BD184" s="112">
        <f t="shared" si="52"/>
        <v>0</v>
      </c>
      <c r="BE184" s="48"/>
      <c r="BF184" s="48"/>
      <c r="BG184" s="113"/>
      <c r="BH184" s="113"/>
      <c r="BI184" s="113"/>
      <c r="BJ184" s="113"/>
      <c r="BK184" s="51"/>
      <c r="BL184" s="80"/>
      <c r="BM184" s="80"/>
      <c r="BN184" s="80"/>
      <c r="BO184" s="48"/>
      <c r="BP184" s="48"/>
      <c r="BQ184" s="48"/>
      <c r="BR184" s="48"/>
      <c r="BS184" s="48"/>
      <c r="BT184" s="48"/>
      <c r="BU184" s="48"/>
    </row>
    <row r="185" spans="1:73" s="13" customFormat="1" ht="24" customHeight="1" x14ac:dyDescent="0.3">
      <c r="A185" s="37"/>
      <c r="B185" s="41"/>
      <c r="C185" s="42"/>
      <c r="D185" s="41"/>
      <c r="E185" s="37"/>
      <c r="F185" s="40"/>
      <c r="G185" s="43"/>
      <c r="H185" s="43"/>
      <c r="I185" s="20"/>
      <c r="J185" s="15" t="str">
        <f t="shared" si="43"/>
        <v/>
      </c>
      <c r="K185" s="16">
        <f t="shared" si="44"/>
        <v>0.5</v>
      </c>
      <c r="L185" s="17">
        <f t="shared" si="45"/>
        <v>7.5</v>
      </c>
      <c r="M185" s="28">
        <f t="shared" si="46"/>
        <v>7.5</v>
      </c>
      <c r="N185" s="18">
        <f t="shared" si="47"/>
        <v>-7.5</v>
      </c>
      <c r="O185" s="32">
        <f t="shared" si="48"/>
        <v>-7.5</v>
      </c>
      <c r="P185" s="19"/>
      <c r="U185" s="78"/>
      <c r="V185" s="78"/>
      <c r="W185" s="78"/>
      <c r="X185" s="78"/>
      <c r="Y185" s="78"/>
      <c r="Z185" s="78"/>
      <c r="AA185" s="78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  <c r="AT185" s="78"/>
      <c r="AU185" s="78"/>
      <c r="AV185" s="78"/>
      <c r="AW185" s="111"/>
      <c r="AX185" s="48"/>
      <c r="AY185" s="48"/>
      <c r="AZ185" s="48"/>
      <c r="BA185" s="107" t="e">
        <f t="shared" si="49"/>
        <v>#NUM!</v>
      </c>
      <c r="BB185" s="112">
        <f t="shared" si="50"/>
        <v>0</v>
      </c>
      <c r="BC185" s="112">
        <f t="shared" si="51"/>
        <v>600</v>
      </c>
      <c r="BD185" s="112">
        <f t="shared" si="52"/>
        <v>0</v>
      </c>
      <c r="BE185" s="48"/>
      <c r="BF185" s="48"/>
      <c r="BG185" s="113"/>
      <c r="BH185" s="113"/>
      <c r="BI185" s="113"/>
      <c r="BJ185" s="113"/>
      <c r="BK185" s="51"/>
      <c r="BL185" s="80"/>
      <c r="BM185" s="80"/>
      <c r="BN185" s="80"/>
      <c r="BO185" s="48"/>
      <c r="BP185" s="48"/>
      <c r="BQ185" s="48"/>
      <c r="BR185" s="48"/>
      <c r="BS185" s="48"/>
      <c r="BT185" s="48"/>
      <c r="BU185" s="48"/>
    </row>
    <row r="186" spans="1:73" s="13" customFormat="1" ht="24" customHeight="1" x14ac:dyDescent="0.3">
      <c r="A186" s="37"/>
      <c r="B186" s="41"/>
      <c r="C186" s="42"/>
      <c r="D186" s="41"/>
      <c r="E186" s="37"/>
      <c r="F186" s="40"/>
      <c r="G186" s="43"/>
      <c r="H186" s="43"/>
      <c r="I186" s="20"/>
      <c r="J186" s="15" t="str">
        <f t="shared" si="43"/>
        <v/>
      </c>
      <c r="K186" s="16">
        <f t="shared" si="44"/>
        <v>0.5</v>
      </c>
      <c r="L186" s="17">
        <f t="shared" si="45"/>
        <v>7.5</v>
      </c>
      <c r="M186" s="28">
        <f t="shared" si="46"/>
        <v>7.5</v>
      </c>
      <c r="N186" s="18">
        <f t="shared" si="47"/>
        <v>-7.5</v>
      </c>
      <c r="O186" s="32">
        <f t="shared" si="48"/>
        <v>-7.5</v>
      </c>
      <c r="P186" s="19"/>
      <c r="U186" s="78"/>
      <c r="V186" s="78"/>
      <c r="W186" s="78"/>
      <c r="X186" s="78"/>
      <c r="Y186" s="78"/>
      <c r="Z186" s="78"/>
      <c r="AA186" s="78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78"/>
      <c r="AU186" s="78"/>
      <c r="AV186" s="78"/>
      <c r="AW186" s="111"/>
      <c r="AX186" s="48"/>
      <c r="AY186" s="48"/>
      <c r="AZ186" s="48"/>
      <c r="BA186" s="107" t="e">
        <f t="shared" si="49"/>
        <v>#NUM!</v>
      </c>
      <c r="BB186" s="112">
        <f t="shared" si="50"/>
        <v>0</v>
      </c>
      <c r="BC186" s="112">
        <f t="shared" si="51"/>
        <v>600</v>
      </c>
      <c r="BD186" s="112">
        <f t="shared" si="52"/>
        <v>0</v>
      </c>
      <c r="BE186" s="48"/>
      <c r="BF186" s="48"/>
      <c r="BG186" s="113"/>
      <c r="BH186" s="113"/>
      <c r="BI186" s="113"/>
      <c r="BJ186" s="113"/>
      <c r="BK186" s="51"/>
      <c r="BL186" s="80"/>
      <c r="BM186" s="80"/>
      <c r="BN186" s="80"/>
      <c r="BO186" s="48"/>
      <c r="BP186" s="48"/>
      <c r="BQ186" s="48"/>
      <c r="BR186" s="48"/>
      <c r="BS186" s="48"/>
      <c r="BT186" s="48"/>
      <c r="BU186" s="48"/>
    </row>
    <row r="187" spans="1:73" s="13" customFormat="1" ht="24" customHeight="1" x14ac:dyDescent="0.3">
      <c r="A187" s="37"/>
      <c r="B187" s="41"/>
      <c r="C187" s="42"/>
      <c r="D187" s="41"/>
      <c r="E187" s="37"/>
      <c r="F187" s="40"/>
      <c r="G187" s="43"/>
      <c r="H187" s="43"/>
      <c r="I187" s="20"/>
      <c r="J187" s="15" t="str">
        <f t="shared" si="43"/>
        <v/>
      </c>
      <c r="K187" s="16">
        <f t="shared" si="44"/>
        <v>0.5</v>
      </c>
      <c r="L187" s="17">
        <f t="shared" si="45"/>
        <v>7.5</v>
      </c>
      <c r="M187" s="28">
        <f t="shared" si="46"/>
        <v>7.5</v>
      </c>
      <c r="N187" s="18">
        <f t="shared" si="47"/>
        <v>-7.5</v>
      </c>
      <c r="O187" s="32">
        <f t="shared" si="48"/>
        <v>-7.5</v>
      </c>
      <c r="P187" s="19"/>
      <c r="U187" s="78"/>
      <c r="V187" s="78"/>
      <c r="W187" s="78"/>
      <c r="X187" s="78"/>
      <c r="Y187" s="78"/>
      <c r="Z187" s="78"/>
      <c r="AA187" s="78"/>
      <c r="AB187" s="79"/>
      <c r="AC187" s="79"/>
      <c r="AD187" s="79"/>
      <c r="AE187" s="79"/>
      <c r="AF187" s="79"/>
      <c r="AG187" s="79"/>
      <c r="AH187" s="79"/>
      <c r="AI187" s="79"/>
      <c r="AJ187" s="79"/>
      <c r="AK187" s="79"/>
      <c r="AL187" s="79"/>
      <c r="AM187" s="79"/>
      <c r="AN187" s="79"/>
      <c r="AO187" s="79"/>
      <c r="AP187" s="79"/>
      <c r="AQ187" s="79"/>
      <c r="AR187" s="79"/>
      <c r="AS187" s="79"/>
      <c r="AT187" s="78"/>
      <c r="AU187" s="78"/>
      <c r="AV187" s="78"/>
      <c r="AW187" s="111"/>
      <c r="AX187" s="48"/>
      <c r="AY187" s="48"/>
      <c r="AZ187" s="48"/>
      <c r="BA187" s="107" t="e">
        <f t="shared" si="49"/>
        <v>#NUM!</v>
      </c>
      <c r="BB187" s="112">
        <f t="shared" si="50"/>
        <v>0</v>
      </c>
      <c r="BC187" s="112">
        <f t="shared" si="51"/>
        <v>600</v>
      </c>
      <c r="BD187" s="112">
        <f t="shared" si="52"/>
        <v>0</v>
      </c>
      <c r="BE187" s="48"/>
      <c r="BF187" s="48"/>
      <c r="BG187" s="113"/>
      <c r="BH187" s="113"/>
      <c r="BI187" s="113"/>
      <c r="BJ187" s="113"/>
      <c r="BK187" s="51"/>
      <c r="BL187" s="80"/>
      <c r="BM187" s="80"/>
      <c r="BN187" s="80"/>
      <c r="BO187" s="48"/>
      <c r="BP187" s="48"/>
      <c r="BQ187" s="48"/>
      <c r="BR187" s="48"/>
      <c r="BS187" s="48"/>
      <c r="BT187" s="48"/>
      <c r="BU187" s="48"/>
    </row>
    <row r="188" spans="1:73" s="13" customFormat="1" ht="24" customHeight="1" x14ac:dyDescent="0.3">
      <c r="A188" s="37"/>
      <c r="B188" s="41"/>
      <c r="C188" s="42"/>
      <c r="D188" s="41"/>
      <c r="E188" s="37"/>
      <c r="F188" s="40"/>
      <c r="G188" s="43"/>
      <c r="H188" s="43"/>
      <c r="I188" s="20"/>
      <c r="J188" s="15" t="str">
        <f t="shared" si="43"/>
        <v/>
      </c>
      <c r="K188" s="16">
        <f t="shared" si="44"/>
        <v>0.5</v>
      </c>
      <c r="L188" s="17">
        <f t="shared" si="45"/>
        <v>7.5</v>
      </c>
      <c r="M188" s="28">
        <f t="shared" si="46"/>
        <v>7.5</v>
      </c>
      <c r="N188" s="18">
        <f t="shared" si="47"/>
        <v>-7.5</v>
      </c>
      <c r="O188" s="32">
        <f t="shared" si="48"/>
        <v>-7.5</v>
      </c>
      <c r="P188" s="19"/>
      <c r="U188" s="78"/>
      <c r="V188" s="78"/>
      <c r="W188" s="78"/>
      <c r="X188" s="78"/>
      <c r="Y188" s="78"/>
      <c r="Z188" s="78"/>
      <c r="AA188" s="78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79"/>
      <c r="AT188" s="78"/>
      <c r="AU188" s="78"/>
      <c r="AV188" s="78"/>
      <c r="AW188" s="111"/>
      <c r="AX188" s="48"/>
      <c r="AY188" s="48"/>
      <c r="AZ188" s="48"/>
      <c r="BA188" s="107" t="e">
        <f t="shared" si="49"/>
        <v>#NUM!</v>
      </c>
      <c r="BB188" s="112">
        <f t="shared" si="50"/>
        <v>0</v>
      </c>
      <c r="BC188" s="112">
        <f t="shared" si="51"/>
        <v>600</v>
      </c>
      <c r="BD188" s="112">
        <f t="shared" si="52"/>
        <v>0</v>
      </c>
      <c r="BE188" s="48"/>
      <c r="BF188" s="48"/>
      <c r="BG188" s="113"/>
      <c r="BH188" s="113"/>
      <c r="BI188" s="113"/>
      <c r="BJ188" s="113"/>
      <c r="BK188" s="51"/>
      <c r="BL188" s="80"/>
      <c r="BM188" s="80"/>
      <c r="BN188" s="80"/>
      <c r="BO188" s="48"/>
      <c r="BP188" s="48"/>
      <c r="BQ188" s="48"/>
      <c r="BR188" s="48"/>
      <c r="BS188" s="48"/>
      <c r="BT188" s="48"/>
      <c r="BU188" s="48"/>
    </row>
    <row r="189" spans="1:73" s="13" customFormat="1" ht="24" customHeight="1" x14ac:dyDescent="0.3">
      <c r="A189" s="37"/>
      <c r="B189" s="41"/>
      <c r="C189" s="42"/>
      <c r="D189" s="41"/>
      <c r="E189" s="37"/>
      <c r="F189" s="40"/>
      <c r="G189" s="43"/>
      <c r="H189" s="43"/>
      <c r="I189" s="20"/>
      <c r="J189" s="15" t="str">
        <f t="shared" si="43"/>
        <v/>
      </c>
      <c r="K189" s="16">
        <f t="shared" si="44"/>
        <v>0.5</v>
      </c>
      <c r="L189" s="17">
        <f t="shared" si="45"/>
        <v>7.5</v>
      </c>
      <c r="M189" s="28">
        <f t="shared" si="46"/>
        <v>7.5</v>
      </c>
      <c r="N189" s="18">
        <f t="shared" si="47"/>
        <v>-7.5</v>
      </c>
      <c r="O189" s="32">
        <f t="shared" si="48"/>
        <v>-7.5</v>
      </c>
      <c r="P189" s="19"/>
      <c r="U189" s="78"/>
      <c r="V189" s="78"/>
      <c r="W189" s="78"/>
      <c r="X189" s="78"/>
      <c r="Y189" s="78"/>
      <c r="Z189" s="78"/>
      <c r="AA189" s="78"/>
      <c r="AB189" s="79"/>
      <c r="AC189" s="79"/>
      <c r="AD189" s="79"/>
      <c r="AE189" s="79"/>
      <c r="AF189" s="79"/>
      <c r="AG189" s="79"/>
      <c r="AH189" s="79"/>
      <c r="AI189" s="79"/>
      <c r="AJ189" s="79"/>
      <c r="AK189" s="79"/>
      <c r="AL189" s="79"/>
      <c r="AM189" s="79"/>
      <c r="AN189" s="79"/>
      <c r="AO189" s="79"/>
      <c r="AP189" s="79"/>
      <c r="AQ189" s="79"/>
      <c r="AR189" s="79"/>
      <c r="AS189" s="79"/>
      <c r="AT189" s="78"/>
      <c r="AU189" s="78"/>
      <c r="AV189" s="78"/>
      <c r="AW189" s="111"/>
      <c r="AX189" s="48"/>
      <c r="AY189" s="48"/>
      <c r="AZ189" s="48"/>
      <c r="BA189" s="107" t="e">
        <f t="shared" si="49"/>
        <v>#NUM!</v>
      </c>
      <c r="BB189" s="112">
        <f t="shared" si="50"/>
        <v>0</v>
      </c>
      <c r="BC189" s="112">
        <f t="shared" si="51"/>
        <v>600</v>
      </c>
      <c r="BD189" s="112">
        <f t="shared" si="52"/>
        <v>0</v>
      </c>
      <c r="BE189" s="48"/>
      <c r="BF189" s="48"/>
      <c r="BG189" s="113"/>
      <c r="BH189" s="113"/>
      <c r="BI189" s="113"/>
      <c r="BJ189" s="113"/>
      <c r="BK189" s="51"/>
      <c r="BL189" s="80"/>
      <c r="BM189" s="80"/>
      <c r="BN189" s="80"/>
      <c r="BO189" s="48"/>
      <c r="BP189" s="48"/>
      <c r="BQ189" s="48"/>
      <c r="BR189" s="48"/>
      <c r="BS189" s="48"/>
      <c r="BT189" s="48"/>
      <c r="BU189" s="48"/>
    </row>
    <row r="190" spans="1:73" s="13" customFormat="1" ht="24" customHeight="1" x14ac:dyDescent="0.3">
      <c r="A190" s="37"/>
      <c r="B190" s="41"/>
      <c r="C190" s="42"/>
      <c r="D190" s="41"/>
      <c r="E190" s="37"/>
      <c r="F190" s="40"/>
      <c r="G190" s="43"/>
      <c r="H190" s="43"/>
      <c r="I190" s="20"/>
      <c r="J190" s="15" t="str">
        <f t="shared" si="43"/>
        <v/>
      </c>
      <c r="K190" s="16">
        <f t="shared" si="44"/>
        <v>0.5</v>
      </c>
      <c r="L190" s="17">
        <f t="shared" si="45"/>
        <v>7.5</v>
      </c>
      <c r="M190" s="28">
        <f t="shared" si="46"/>
        <v>7.5</v>
      </c>
      <c r="N190" s="18">
        <f t="shared" si="47"/>
        <v>-7.5</v>
      </c>
      <c r="O190" s="32">
        <f t="shared" si="48"/>
        <v>-7.5</v>
      </c>
      <c r="P190" s="19"/>
      <c r="U190" s="78"/>
      <c r="V190" s="78"/>
      <c r="W190" s="78"/>
      <c r="X190" s="78"/>
      <c r="Y190" s="78"/>
      <c r="Z190" s="78"/>
      <c r="AA190" s="78"/>
      <c r="AB190" s="79"/>
      <c r="AC190" s="79"/>
      <c r="AD190" s="79"/>
      <c r="AE190" s="79"/>
      <c r="AF190" s="79"/>
      <c r="AG190" s="79"/>
      <c r="AH190" s="79"/>
      <c r="AI190" s="79"/>
      <c r="AJ190" s="79"/>
      <c r="AK190" s="79"/>
      <c r="AL190" s="79"/>
      <c r="AM190" s="79"/>
      <c r="AN190" s="79"/>
      <c r="AO190" s="79"/>
      <c r="AP190" s="79"/>
      <c r="AQ190" s="79"/>
      <c r="AR190" s="79"/>
      <c r="AS190" s="79"/>
      <c r="AT190" s="78"/>
      <c r="AU190" s="78"/>
      <c r="AV190" s="78"/>
      <c r="AW190" s="111"/>
      <c r="AX190" s="48"/>
      <c r="AY190" s="48"/>
      <c r="AZ190" s="48"/>
      <c r="BA190" s="107" t="e">
        <f t="shared" si="49"/>
        <v>#NUM!</v>
      </c>
      <c r="BB190" s="112">
        <f t="shared" si="50"/>
        <v>0</v>
      </c>
      <c r="BC190" s="112">
        <f t="shared" si="51"/>
        <v>600</v>
      </c>
      <c r="BD190" s="112">
        <f t="shared" si="52"/>
        <v>0</v>
      </c>
      <c r="BE190" s="48"/>
      <c r="BF190" s="48"/>
      <c r="BG190" s="113"/>
      <c r="BH190" s="113"/>
      <c r="BI190" s="113"/>
      <c r="BJ190" s="113"/>
      <c r="BK190" s="51"/>
      <c r="BL190" s="80"/>
      <c r="BM190" s="80"/>
      <c r="BN190" s="80"/>
      <c r="BO190" s="48"/>
      <c r="BP190" s="48"/>
      <c r="BQ190" s="48"/>
      <c r="BR190" s="48"/>
      <c r="BS190" s="48"/>
      <c r="BT190" s="48"/>
      <c r="BU190" s="48"/>
    </row>
    <row r="191" spans="1:73" s="13" customFormat="1" ht="24" customHeight="1" x14ac:dyDescent="0.3">
      <c r="A191" s="37"/>
      <c r="B191" s="41"/>
      <c r="C191" s="42"/>
      <c r="D191" s="41"/>
      <c r="E191" s="37"/>
      <c r="F191" s="40"/>
      <c r="G191" s="43"/>
      <c r="H191" s="43"/>
      <c r="I191" s="20"/>
      <c r="J191" s="15" t="str">
        <f t="shared" si="43"/>
        <v/>
      </c>
      <c r="K191" s="16">
        <f t="shared" si="44"/>
        <v>0.5</v>
      </c>
      <c r="L191" s="17">
        <f t="shared" si="45"/>
        <v>7.5</v>
      </c>
      <c r="M191" s="28">
        <f t="shared" si="46"/>
        <v>7.5</v>
      </c>
      <c r="N191" s="18">
        <f t="shared" si="47"/>
        <v>-7.5</v>
      </c>
      <c r="O191" s="32">
        <f t="shared" si="48"/>
        <v>-7.5</v>
      </c>
      <c r="P191" s="19"/>
      <c r="U191" s="78"/>
      <c r="V191" s="78"/>
      <c r="W191" s="78"/>
      <c r="X191" s="78"/>
      <c r="Y191" s="78"/>
      <c r="Z191" s="78"/>
      <c r="AA191" s="78"/>
      <c r="AB191" s="79"/>
      <c r="AC191" s="79"/>
      <c r="AD191" s="79"/>
      <c r="AE191" s="79"/>
      <c r="AF191" s="79"/>
      <c r="AG191" s="79"/>
      <c r="AH191" s="79"/>
      <c r="AI191" s="79"/>
      <c r="AJ191" s="79"/>
      <c r="AK191" s="79"/>
      <c r="AL191" s="79"/>
      <c r="AM191" s="79"/>
      <c r="AN191" s="79"/>
      <c r="AO191" s="79"/>
      <c r="AP191" s="79"/>
      <c r="AQ191" s="79"/>
      <c r="AR191" s="79"/>
      <c r="AS191" s="79"/>
      <c r="AT191" s="78"/>
      <c r="AU191" s="78"/>
      <c r="AV191" s="78"/>
      <c r="AW191" s="111"/>
      <c r="AX191" s="48"/>
      <c r="AY191" s="48"/>
      <c r="AZ191" s="48"/>
      <c r="BA191" s="107" t="e">
        <f t="shared" si="49"/>
        <v>#NUM!</v>
      </c>
      <c r="BB191" s="112">
        <f t="shared" si="50"/>
        <v>0</v>
      </c>
      <c r="BC191" s="112">
        <f t="shared" si="51"/>
        <v>600</v>
      </c>
      <c r="BD191" s="112">
        <f t="shared" si="52"/>
        <v>0</v>
      </c>
      <c r="BE191" s="48"/>
      <c r="BF191" s="48"/>
      <c r="BG191" s="113"/>
      <c r="BH191" s="113"/>
      <c r="BI191" s="113"/>
      <c r="BJ191" s="113"/>
      <c r="BK191" s="51"/>
      <c r="BL191" s="80"/>
      <c r="BM191" s="80"/>
      <c r="BN191" s="80"/>
      <c r="BO191" s="48"/>
      <c r="BP191" s="48"/>
      <c r="BQ191" s="48"/>
      <c r="BR191" s="48"/>
      <c r="BS191" s="48"/>
      <c r="BT191" s="48"/>
      <c r="BU191" s="48"/>
    </row>
    <row r="192" spans="1:73" s="13" customFormat="1" ht="24" customHeight="1" x14ac:dyDescent="0.3">
      <c r="A192" s="37"/>
      <c r="B192" s="41"/>
      <c r="C192" s="42"/>
      <c r="D192" s="41"/>
      <c r="E192" s="37"/>
      <c r="F192" s="40"/>
      <c r="G192" s="43"/>
      <c r="H192" s="43"/>
      <c r="I192" s="20"/>
      <c r="J192" s="15" t="str">
        <f t="shared" si="43"/>
        <v/>
      </c>
      <c r="K192" s="16">
        <f t="shared" si="44"/>
        <v>0.5</v>
      </c>
      <c r="L192" s="17">
        <f t="shared" si="45"/>
        <v>7.5</v>
      </c>
      <c r="M192" s="28">
        <f t="shared" si="46"/>
        <v>7.5</v>
      </c>
      <c r="N192" s="18">
        <f t="shared" si="47"/>
        <v>-7.5</v>
      </c>
      <c r="O192" s="32">
        <f t="shared" si="48"/>
        <v>-7.5</v>
      </c>
      <c r="P192" s="19"/>
      <c r="U192" s="78"/>
      <c r="V192" s="78"/>
      <c r="W192" s="78"/>
      <c r="X192" s="78"/>
      <c r="Y192" s="78"/>
      <c r="Z192" s="78"/>
      <c r="AA192" s="78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  <c r="AT192" s="78"/>
      <c r="AU192" s="78"/>
      <c r="AV192" s="78"/>
      <c r="AW192" s="111"/>
      <c r="AX192" s="48"/>
      <c r="AY192" s="48"/>
      <c r="AZ192" s="48"/>
      <c r="BA192" s="107" t="e">
        <f t="shared" si="49"/>
        <v>#NUM!</v>
      </c>
      <c r="BB192" s="112">
        <f t="shared" si="50"/>
        <v>0</v>
      </c>
      <c r="BC192" s="112">
        <f t="shared" si="51"/>
        <v>600</v>
      </c>
      <c r="BD192" s="112">
        <f t="shared" si="52"/>
        <v>0</v>
      </c>
      <c r="BE192" s="48"/>
      <c r="BF192" s="48"/>
      <c r="BG192" s="113"/>
      <c r="BH192" s="113"/>
      <c r="BI192" s="113"/>
      <c r="BJ192" s="113"/>
      <c r="BK192" s="51"/>
      <c r="BL192" s="80"/>
      <c r="BM192" s="80"/>
      <c r="BN192" s="80"/>
      <c r="BO192" s="48"/>
      <c r="BP192" s="48"/>
      <c r="BQ192" s="48"/>
      <c r="BR192" s="48"/>
      <c r="BS192" s="48"/>
      <c r="BT192" s="48"/>
      <c r="BU192" s="48"/>
    </row>
    <row r="193" spans="1:73" s="13" customFormat="1" ht="24" customHeight="1" x14ac:dyDescent="0.3">
      <c r="A193" s="37"/>
      <c r="B193" s="41"/>
      <c r="C193" s="42"/>
      <c r="D193" s="41"/>
      <c r="E193" s="37"/>
      <c r="F193" s="40"/>
      <c r="G193" s="43"/>
      <c r="H193" s="43"/>
      <c r="I193" s="20"/>
      <c r="J193" s="15" t="str">
        <f t="shared" si="43"/>
        <v/>
      </c>
      <c r="K193" s="16">
        <f t="shared" si="44"/>
        <v>0.5</v>
      </c>
      <c r="L193" s="17">
        <f t="shared" si="45"/>
        <v>7.5</v>
      </c>
      <c r="M193" s="28">
        <f t="shared" si="46"/>
        <v>7.5</v>
      </c>
      <c r="N193" s="18">
        <f t="shared" si="47"/>
        <v>-7.5</v>
      </c>
      <c r="O193" s="32">
        <f t="shared" si="48"/>
        <v>-7.5</v>
      </c>
      <c r="P193" s="19"/>
      <c r="U193" s="78"/>
      <c r="V193" s="78"/>
      <c r="W193" s="78"/>
      <c r="X193" s="78"/>
      <c r="Y193" s="78"/>
      <c r="Z193" s="78"/>
      <c r="AA193" s="78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  <c r="AT193" s="78"/>
      <c r="AU193" s="78"/>
      <c r="AV193" s="78"/>
      <c r="AW193" s="111"/>
      <c r="AX193" s="48"/>
      <c r="AY193" s="48"/>
      <c r="AZ193" s="48"/>
      <c r="BA193" s="107" t="e">
        <f t="shared" si="49"/>
        <v>#NUM!</v>
      </c>
      <c r="BB193" s="112">
        <f t="shared" si="50"/>
        <v>0</v>
      </c>
      <c r="BC193" s="112">
        <f t="shared" si="51"/>
        <v>600</v>
      </c>
      <c r="BD193" s="112">
        <f t="shared" si="52"/>
        <v>0</v>
      </c>
      <c r="BE193" s="48"/>
      <c r="BF193" s="48"/>
      <c r="BG193" s="113"/>
      <c r="BH193" s="113"/>
      <c r="BI193" s="113"/>
      <c r="BJ193" s="113"/>
      <c r="BK193" s="51"/>
      <c r="BL193" s="80"/>
      <c r="BM193" s="80"/>
      <c r="BN193" s="80"/>
      <c r="BO193" s="48"/>
      <c r="BP193" s="48"/>
      <c r="BQ193" s="48"/>
      <c r="BR193" s="48"/>
      <c r="BS193" s="48"/>
      <c r="BT193" s="48"/>
      <c r="BU193" s="48"/>
    </row>
    <row r="194" spans="1:73" s="13" customFormat="1" ht="24" customHeight="1" x14ac:dyDescent="0.3">
      <c r="A194" s="37"/>
      <c r="B194" s="41"/>
      <c r="C194" s="42"/>
      <c r="D194" s="41"/>
      <c r="E194" s="37"/>
      <c r="F194" s="40"/>
      <c r="G194" s="43"/>
      <c r="H194" s="43"/>
      <c r="I194" s="20"/>
      <c r="J194" s="15" t="str">
        <f t="shared" si="43"/>
        <v/>
      </c>
      <c r="K194" s="16">
        <f t="shared" si="44"/>
        <v>0.5</v>
      </c>
      <c r="L194" s="17">
        <f t="shared" si="45"/>
        <v>7.5</v>
      </c>
      <c r="M194" s="28">
        <f t="shared" si="46"/>
        <v>7.5</v>
      </c>
      <c r="N194" s="18">
        <f t="shared" si="47"/>
        <v>-7.5</v>
      </c>
      <c r="O194" s="32">
        <f t="shared" si="48"/>
        <v>-7.5</v>
      </c>
      <c r="P194" s="19"/>
      <c r="U194" s="78"/>
      <c r="V194" s="78"/>
      <c r="W194" s="78"/>
      <c r="X194" s="78"/>
      <c r="Y194" s="78"/>
      <c r="Z194" s="78"/>
      <c r="AA194" s="78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  <c r="AT194" s="78"/>
      <c r="AU194" s="78"/>
      <c r="AV194" s="78"/>
      <c r="AW194" s="111"/>
      <c r="AX194" s="48"/>
      <c r="AY194" s="48"/>
      <c r="AZ194" s="48"/>
      <c r="BA194" s="107" t="e">
        <f t="shared" si="49"/>
        <v>#NUM!</v>
      </c>
      <c r="BB194" s="112">
        <f t="shared" si="50"/>
        <v>0</v>
      </c>
      <c r="BC194" s="112">
        <f t="shared" si="51"/>
        <v>600</v>
      </c>
      <c r="BD194" s="112">
        <f t="shared" si="52"/>
        <v>0</v>
      </c>
      <c r="BE194" s="48"/>
      <c r="BF194" s="48"/>
      <c r="BG194" s="113"/>
      <c r="BH194" s="113"/>
      <c r="BI194" s="113"/>
      <c r="BJ194" s="113"/>
      <c r="BK194" s="51"/>
      <c r="BL194" s="80"/>
      <c r="BM194" s="80"/>
      <c r="BN194" s="80"/>
      <c r="BO194" s="48"/>
      <c r="BP194" s="48"/>
      <c r="BQ194" s="48"/>
      <c r="BR194" s="48"/>
      <c r="BS194" s="48"/>
      <c r="BT194" s="48"/>
      <c r="BU194" s="48"/>
    </row>
    <row r="195" spans="1:73" s="13" customFormat="1" ht="24" customHeight="1" x14ac:dyDescent="0.3">
      <c r="A195" s="37"/>
      <c r="B195" s="41"/>
      <c r="C195" s="42"/>
      <c r="D195" s="41"/>
      <c r="E195" s="37"/>
      <c r="F195" s="40"/>
      <c r="G195" s="43"/>
      <c r="H195" s="43"/>
      <c r="I195" s="20"/>
      <c r="J195" s="15" t="str">
        <f t="shared" si="43"/>
        <v/>
      </c>
      <c r="K195" s="16">
        <f t="shared" si="44"/>
        <v>0.5</v>
      </c>
      <c r="L195" s="17">
        <f t="shared" si="45"/>
        <v>7.5</v>
      </c>
      <c r="M195" s="28">
        <f t="shared" si="46"/>
        <v>7.5</v>
      </c>
      <c r="N195" s="18">
        <f t="shared" si="47"/>
        <v>-7.5</v>
      </c>
      <c r="O195" s="32">
        <f t="shared" si="48"/>
        <v>-7.5</v>
      </c>
      <c r="P195" s="19"/>
      <c r="U195" s="78"/>
      <c r="V195" s="78"/>
      <c r="W195" s="78"/>
      <c r="X195" s="78"/>
      <c r="Y195" s="78"/>
      <c r="Z195" s="78"/>
      <c r="AA195" s="78"/>
      <c r="AB195" s="79"/>
      <c r="AC195" s="79"/>
      <c r="AD195" s="79"/>
      <c r="AE195" s="79"/>
      <c r="AF195" s="79"/>
      <c r="AG195" s="79"/>
      <c r="AH195" s="79"/>
      <c r="AI195" s="79"/>
      <c r="AJ195" s="79"/>
      <c r="AK195" s="79"/>
      <c r="AL195" s="79"/>
      <c r="AM195" s="79"/>
      <c r="AN195" s="79"/>
      <c r="AO195" s="79"/>
      <c r="AP195" s="79"/>
      <c r="AQ195" s="79"/>
      <c r="AR195" s="79"/>
      <c r="AS195" s="79"/>
      <c r="AT195" s="78"/>
      <c r="AU195" s="78"/>
      <c r="AV195" s="78"/>
      <c r="AW195" s="111"/>
      <c r="AX195" s="48"/>
      <c r="AY195" s="48"/>
      <c r="AZ195" s="48"/>
      <c r="BA195" s="107" t="e">
        <f t="shared" si="49"/>
        <v>#NUM!</v>
      </c>
      <c r="BB195" s="112">
        <f t="shared" si="50"/>
        <v>0</v>
      </c>
      <c r="BC195" s="112">
        <f t="shared" si="51"/>
        <v>600</v>
      </c>
      <c r="BD195" s="112">
        <f t="shared" si="52"/>
        <v>0</v>
      </c>
      <c r="BE195" s="48"/>
      <c r="BF195" s="48"/>
      <c r="BG195" s="113"/>
      <c r="BH195" s="113"/>
      <c r="BI195" s="113"/>
      <c r="BJ195" s="113"/>
      <c r="BK195" s="51"/>
      <c r="BL195" s="80"/>
      <c r="BM195" s="80"/>
      <c r="BN195" s="80"/>
      <c r="BO195" s="48"/>
      <c r="BP195" s="48"/>
      <c r="BQ195" s="48"/>
      <c r="BR195" s="48"/>
      <c r="BS195" s="48"/>
      <c r="BT195" s="48"/>
      <c r="BU195" s="48"/>
    </row>
    <row r="196" spans="1:73" s="13" customFormat="1" ht="24" customHeight="1" x14ac:dyDescent="0.3">
      <c r="A196" s="37"/>
      <c r="B196" s="41"/>
      <c r="C196" s="42"/>
      <c r="D196" s="41"/>
      <c r="E196" s="37"/>
      <c r="F196" s="40"/>
      <c r="G196" s="43"/>
      <c r="H196" s="43"/>
      <c r="I196" s="20"/>
      <c r="J196" s="15" t="str">
        <f t="shared" si="43"/>
        <v/>
      </c>
      <c r="K196" s="16">
        <f t="shared" si="44"/>
        <v>0.5</v>
      </c>
      <c r="L196" s="17">
        <f t="shared" si="45"/>
        <v>7.5</v>
      </c>
      <c r="M196" s="28">
        <f t="shared" si="46"/>
        <v>7.5</v>
      </c>
      <c r="N196" s="18">
        <f t="shared" si="47"/>
        <v>-7.5</v>
      </c>
      <c r="O196" s="32">
        <f t="shared" si="48"/>
        <v>-7.5</v>
      </c>
      <c r="P196" s="19"/>
      <c r="U196" s="78"/>
      <c r="V196" s="78"/>
      <c r="W196" s="78"/>
      <c r="X196" s="78"/>
      <c r="Y196" s="78"/>
      <c r="Z196" s="78"/>
      <c r="AA196" s="78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  <c r="AT196" s="78"/>
      <c r="AU196" s="78"/>
      <c r="AV196" s="78"/>
      <c r="AW196" s="111"/>
      <c r="AX196" s="48"/>
      <c r="AY196" s="48"/>
      <c r="AZ196" s="48"/>
      <c r="BA196" s="107" t="e">
        <f t="shared" si="49"/>
        <v>#NUM!</v>
      </c>
      <c r="BB196" s="112">
        <f t="shared" si="50"/>
        <v>0</v>
      </c>
      <c r="BC196" s="112">
        <f t="shared" si="51"/>
        <v>600</v>
      </c>
      <c r="BD196" s="112">
        <f t="shared" si="52"/>
        <v>0</v>
      </c>
      <c r="BE196" s="48"/>
      <c r="BF196" s="48"/>
      <c r="BG196" s="113"/>
      <c r="BH196" s="113"/>
      <c r="BI196" s="113"/>
      <c r="BJ196" s="113"/>
      <c r="BK196" s="51"/>
      <c r="BL196" s="80"/>
      <c r="BM196" s="80"/>
      <c r="BN196" s="80"/>
      <c r="BO196" s="48"/>
      <c r="BP196" s="48"/>
      <c r="BQ196" s="48"/>
      <c r="BR196" s="48"/>
      <c r="BS196" s="48"/>
      <c r="BT196" s="48"/>
      <c r="BU196" s="48"/>
    </row>
    <row r="197" spans="1:73" s="13" customFormat="1" ht="24" customHeight="1" x14ac:dyDescent="0.3">
      <c r="A197" s="37"/>
      <c r="B197" s="41"/>
      <c r="C197" s="42"/>
      <c r="D197" s="41"/>
      <c r="E197" s="37"/>
      <c r="F197" s="40"/>
      <c r="G197" s="43"/>
      <c r="H197" s="43"/>
      <c r="I197" s="20"/>
      <c r="J197" s="15" t="str">
        <f t="shared" si="43"/>
        <v/>
      </c>
      <c r="K197" s="16">
        <f t="shared" si="44"/>
        <v>0.5</v>
      </c>
      <c r="L197" s="17">
        <f t="shared" si="45"/>
        <v>7.5</v>
      </c>
      <c r="M197" s="28">
        <f t="shared" si="46"/>
        <v>7.5</v>
      </c>
      <c r="N197" s="18">
        <f t="shared" si="47"/>
        <v>-7.5</v>
      </c>
      <c r="O197" s="32">
        <f t="shared" si="48"/>
        <v>-7.5</v>
      </c>
      <c r="P197" s="19"/>
      <c r="U197" s="78"/>
      <c r="V197" s="78"/>
      <c r="W197" s="78"/>
      <c r="X197" s="78"/>
      <c r="Y197" s="78"/>
      <c r="Z197" s="78"/>
      <c r="AA197" s="78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  <c r="AL197" s="79"/>
      <c r="AM197" s="79"/>
      <c r="AN197" s="79"/>
      <c r="AO197" s="79"/>
      <c r="AP197" s="79"/>
      <c r="AQ197" s="79"/>
      <c r="AR197" s="79"/>
      <c r="AS197" s="79"/>
      <c r="AT197" s="78"/>
      <c r="AU197" s="78"/>
      <c r="AV197" s="78"/>
      <c r="AW197" s="111"/>
      <c r="AX197" s="48"/>
      <c r="AY197" s="48"/>
      <c r="AZ197" s="48"/>
      <c r="BA197" s="107" t="e">
        <f t="shared" si="49"/>
        <v>#NUM!</v>
      </c>
      <c r="BB197" s="112">
        <f t="shared" si="50"/>
        <v>0</v>
      </c>
      <c r="BC197" s="112">
        <f t="shared" si="51"/>
        <v>600</v>
      </c>
      <c r="BD197" s="112">
        <f t="shared" si="52"/>
        <v>0</v>
      </c>
      <c r="BE197" s="48"/>
      <c r="BF197" s="48"/>
      <c r="BG197" s="113"/>
      <c r="BH197" s="113"/>
      <c r="BI197" s="113"/>
      <c r="BJ197" s="113"/>
      <c r="BK197" s="51"/>
      <c r="BL197" s="80"/>
      <c r="BM197" s="80"/>
      <c r="BN197" s="80"/>
      <c r="BO197" s="48"/>
      <c r="BP197" s="48"/>
      <c r="BQ197" s="48"/>
      <c r="BR197" s="48"/>
      <c r="BS197" s="48"/>
      <c r="BT197" s="48"/>
      <c r="BU197" s="48"/>
    </row>
    <row r="198" spans="1:73" s="13" customFormat="1" ht="24" customHeight="1" x14ac:dyDescent="0.3">
      <c r="A198" s="37"/>
      <c r="B198" s="41"/>
      <c r="C198" s="42"/>
      <c r="D198" s="41"/>
      <c r="E198" s="37"/>
      <c r="F198" s="40"/>
      <c r="G198" s="43"/>
      <c r="H198" s="43"/>
      <c r="I198" s="20"/>
      <c r="J198" s="15" t="str">
        <f t="shared" si="43"/>
        <v/>
      </c>
      <c r="K198" s="16">
        <f t="shared" si="44"/>
        <v>0.5</v>
      </c>
      <c r="L198" s="17">
        <f t="shared" si="45"/>
        <v>7.5</v>
      </c>
      <c r="M198" s="28">
        <f t="shared" si="46"/>
        <v>7.5</v>
      </c>
      <c r="N198" s="18">
        <f t="shared" si="47"/>
        <v>-7.5</v>
      </c>
      <c r="O198" s="32">
        <f t="shared" si="48"/>
        <v>-7.5</v>
      </c>
      <c r="P198" s="19"/>
      <c r="U198" s="78"/>
      <c r="V198" s="78"/>
      <c r="W198" s="78"/>
      <c r="X198" s="78"/>
      <c r="Y198" s="78"/>
      <c r="Z198" s="78"/>
      <c r="AA198" s="78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  <c r="AT198" s="78"/>
      <c r="AU198" s="78"/>
      <c r="AV198" s="78"/>
      <c r="AW198" s="111"/>
      <c r="AX198" s="48"/>
      <c r="AY198" s="48"/>
      <c r="AZ198" s="48"/>
      <c r="BA198" s="107" t="e">
        <f t="shared" si="49"/>
        <v>#NUM!</v>
      </c>
      <c r="BB198" s="112">
        <f t="shared" si="50"/>
        <v>0</v>
      </c>
      <c r="BC198" s="112">
        <f t="shared" si="51"/>
        <v>600</v>
      </c>
      <c r="BD198" s="112">
        <f t="shared" si="52"/>
        <v>0</v>
      </c>
      <c r="BE198" s="48"/>
      <c r="BF198" s="48"/>
      <c r="BG198" s="113"/>
      <c r="BH198" s="113"/>
      <c r="BI198" s="113"/>
      <c r="BJ198" s="113"/>
      <c r="BK198" s="51"/>
      <c r="BL198" s="80"/>
      <c r="BM198" s="80"/>
      <c r="BN198" s="80"/>
      <c r="BO198" s="48"/>
      <c r="BP198" s="48"/>
      <c r="BQ198" s="48"/>
      <c r="BR198" s="48"/>
      <c r="BS198" s="48"/>
      <c r="BT198" s="48"/>
      <c r="BU198" s="48"/>
    </row>
    <row r="199" spans="1:73" s="13" customFormat="1" ht="24" customHeight="1" x14ac:dyDescent="0.3">
      <c r="A199" s="37"/>
      <c r="B199" s="41"/>
      <c r="C199" s="42"/>
      <c r="D199" s="41"/>
      <c r="E199" s="37"/>
      <c r="F199" s="40"/>
      <c r="G199" s="43"/>
      <c r="H199" s="43"/>
      <c r="I199" s="20"/>
      <c r="J199" s="15" t="str">
        <f t="shared" si="43"/>
        <v/>
      </c>
      <c r="K199" s="16">
        <f t="shared" si="44"/>
        <v>0.5</v>
      </c>
      <c r="L199" s="17">
        <f t="shared" si="45"/>
        <v>7.5</v>
      </c>
      <c r="M199" s="28">
        <f t="shared" si="46"/>
        <v>7.5</v>
      </c>
      <c r="N199" s="18">
        <f t="shared" si="47"/>
        <v>-7.5</v>
      </c>
      <c r="O199" s="32">
        <f t="shared" si="48"/>
        <v>-7.5</v>
      </c>
      <c r="P199" s="19"/>
      <c r="U199" s="78"/>
      <c r="V199" s="78"/>
      <c r="W199" s="78"/>
      <c r="X199" s="78"/>
      <c r="Y199" s="78"/>
      <c r="Z199" s="78"/>
      <c r="AA199" s="78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8"/>
      <c r="AU199" s="78"/>
      <c r="AV199" s="78"/>
      <c r="AW199" s="111"/>
      <c r="AX199" s="48"/>
      <c r="AY199" s="48"/>
      <c r="AZ199" s="48"/>
      <c r="BA199" s="107" t="e">
        <f t="shared" si="49"/>
        <v>#NUM!</v>
      </c>
      <c r="BB199" s="112">
        <f t="shared" si="50"/>
        <v>0</v>
      </c>
      <c r="BC199" s="112">
        <f t="shared" si="51"/>
        <v>600</v>
      </c>
      <c r="BD199" s="112">
        <f t="shared" si="52"/>
        <v>0</v>
      </c>
      <c r="BE199" s="48"/>
      <c r="BF199" s="48"/>
      <c r="BG199" s="113"/>
      <c r="BH199" s="113"/>
      <c r="BI199" s="113"/>
      <c r="BJ199" s="113"/>
      <c r="BK199" s="51"/>
      <c r="BL199" s="80"/>
      <c r="BM199" s="80"/>
      <c r="BN199" s="80"/>
      <c r="BO199" s="48"/>
      <c r="BP199" s="48"/>
      <c r="BQ199" s="48"/>
      <c r="BR199" s="48"/>
      <c r="BS199" s="48"/>
      <c r="BT199" s="48"/>
      <c r="BU199" s="48"/>
    </row>
    <row r="200" spans="1:73" s="13" customFormat="1" ht="24" customHeight="1" x14ac:dyDescent="0.3">
      <c r="A200" s="37"/>
      <c r="B200" s="41"/>
      <c r="C200" s="42"/>
      <c r="D200" s="41"/>
      <c r="E200" s="37"/>
      <c r="F200" s="40"/>
      <c r="G200" s="43"/>
      <c r="H200" s="43"/>
      <c r="I200" s="20"/>
      <c r="J200" s="15" t="str">
        <f t="shared" si="43"/>
        <v/>
      </c>
      <c r="K200" s="16">
        <f t="shared" si="44"/>
        <v>0.5</v>
      </c>
      <c r="L200" s="17">
        <f t="shared" si="45"/>
        <v>7.5</v>
      </c>
      <c r="M200" s="28">
        <f t="shared" si="46"/>
        <v>7.5</v>
      </c>
      <c r="N200" s="18">
        <f t="shared" si="47"/>
        <v>-7.5</v>
      </c>
      <c r="O200" s="32">
        <f t="shared" si="48"/>
        <v>-7.5</v>
      </c>
      <c r="P200" s="19"/>
      <c r="U200" s="78"/>
      <c r="V200" s="78"/>
      <c r="W200" s="78"/>
      <c r="X200" s="78"/>
      <c r="Y200" s="78"/>
      <c r="Z200" s="78"/>
      <c r="AA200" s="78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  <c r="AT200" s="78"/>
      <c r="AU200" s="78"/>
      <c r="AV200" s="78"/>
      <c r="AW200" s="111"/>
      <c r="AX200" s="48"/>
      <c r="AY200" s="48"/>
      <c r="AZ200" s="48"/>
      <c r="BA200" s="107" t="e">
        <f t="shared" si="49"/>
        <v>#NUM!</v>
      </c>
      <c r="BB200" s="112">
        <f t="shared" si="50"/>
        <v>0</v>
      </c>
      <c r="BC200" s="112">
        <f t="shared" si="51"/>
        <v>600</v>
      </c>
      <c r="BD200" s="112">
        <f t="shared" si="52"/>
        <v>0</v>
      </c>
      <c r="BE200" s="48"/>
      <c r="BF200" s="48"/>
      <c r="BG200" s="113"/>
      <c r="BH200" s="113"/>
      <c r="BI200" s="113"/>
      <c r="BJ200" s="113"/>
      <c r="BK200" s="51"/>
      <c r="BL200" s="80"/>
      <c r="BM200" s="80"/>
      <c r="BN200" s="80"/>
      <c r="BO200" s="48"/>
      <c r="BP200" s="48"/>
      <c r="BQ200" s="48"/>
      <c r="BR200" s="48"/>
      <c r="BS200" s="48"/>
      <c r="BT200" s="48"/>
      <c r="BU200" s="48"/>
    </row>
    <row r="201" spans="1:73" s="13" customFormat="1" ht="24" customHeight="1" x14ac:dyDescent="0.3">
      <c r="A201" s="37"/>
      <c r="B201" s="41"/>
      <c r="C201" s="42"/>
      <c r="D201" s="41"/>
      <c r="E201" s="37"/>
      <c r="F201" s="40"/>
      <c r="G201" s="43"/>
      <c r="H201" s="43"/>
      <c r="I201" s="20"/>
      <c r="J201" s="15" t="str">
        <f t="shared" si="43"/>
        <v/>
      </c>
      <c r="K201" s="16">
        <f t="shared" si="44"/>
        <v>0.5</v>
      </c>
      <c r="L201" s="17">
        <f t="shared" si="45"/>
        <v>7.5</v>
      </c>
      <c r="M201" s="28">
        <f t="shared" si="46"/>
        <v>7.5</v>
      </c>
      <c r="N201" s="18">
        <f t="shared" si="47"/>
        <v>-7.5</v>
      </c>
      <c r="O201" s="32">
        <f t="shared" si="48"/>
        <v>-7.5</v>
      </c>
      <c r="P201" s="19"/>
      <c r="U201" s="78"/>
      <c r="V201" s="78"/>
      <c r="W201" s="78"/>
      <c r="X201" s="78"/>
      <c r="Y201" s="78"/>
      <c r="Z201" s="78"/>
      <c r="AA201" s="78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  <c r="AT201" s="78"/>
      <c r="AU201" s="78"/>
      <c r="AV201" s="78"/>
      <c r="AW201" s="111"/>
      <c r="AX201" s="48"/>
      <c r="AY201" s="48"/>
      <c r="AZ201" s="48"/>
      <c r="BA201" s="107" t="e">
        <f t="shared" si="49"/>
        <v>#NUM!</v>
      </c>
      <c r="BB201" s="112">
        <f t="shared" si="50"/>
        <v>0</v>
      </c>
      <c r="BC201" s="112">
        <f t="shared" si="51"/>
        <v>600</v>
      </c>
      <c r="BD201" s="112">
        <f t="shared" si="52"/>
        <v>0</v>
      </c>
      <c r="BE201" s="48"/>
      <c r="BF201" s="48"/>
      <c r="BG201" s="113"/>
      <c r="BH201" s="113"/>
      <c r="BI201" s="113"/>
      <c r="BJ201" s="113"/>
      <c r="BK201" s="51"/>
      <c r="BL201" s="80"/>
      <c r="BM201" s="80"/>
      <c r="BN201" s="80"/>
      <c r="BO201" s="48"/>
      <c r="BP201" s="48"/>
      <c r="BQ201" s="48"/>
      <c r="BR201" s="48"/>
      <c r="BS201" s="48"/>
      <c r="BT201" s="48"/>
      <c r="BU201" s="48"/>
    </row>
    <row r="202" spans="1:73" s="13" customFormat="1" ht="24" customHeight="1" x14ac:dyDescent="0.3">
      <c r="A202" s="37"/>
      <c r="B202" s="41"/>
      <c r="C202" s="42"/>
      <c r="D202" s="41"/>
      <c r="E202" s="37"/>
      <c r="F202" s="40"/>
      <c r="G202" s="43"/>
      <c r="H202" s="43"/>
      <c r="I202" s="20"/>
      <c r="J202" s="15" t="str">
        <f t="shared" si="43"/>
        <v/>
      </c>
      <c r="K202" s="16">
        <f t="shared" si="44"/>
        <v>0.5</v>
      </c>
      <c r="L202" s="17">
        <f t="shared" si="45"/>
        <v>7.5</v>
      </c>
      <c r="M202" s="28">
        <f t="shared" si="46"/>
        <v>7.5</v>
      </c>
      <c r="N202" s="18">
        <f t="shared" si="47"/>
        <v>-7.5</v>
      </c>
      <c r="O202" s="32">
        <f t="shared" si="48"/>
        <v>-7.5</v>
      </c>
      <c r="P202" s="19"/>
      <c r="U202" s="78"/>
      <c r="V202" s="78"/>
      <c r="W202" s="78"/>
      <c r="X202" s="78"/>
      <c r="Y202" s="78"/>
      <c r="Z202" s="78"/>
      <c r="AA202" s="78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78"/>
      <c r="AU202" s="78"/>
      <c r="AV202" s="78"/>
      <c r="AW202" s="111"/>
      <c r="AX202" s="48"/>
      <c r="AY202" s="48"/>
      <c r="AZ202" s="48"/>
      <c r="BA202" s="107" t="e">
        <f t="shared" si="49"/>
        <v>#NUM!</v>
      </c>
      <c r="BB202" s="112">
        <f t="shared" si="50"/>
        <v>0</v>
      </c>
      <c r="BC202" s="112">
        <f t="shared" si="51"/>
        <v>600</v>
      </c>
      <c r="BD202" s="112">
        <f t="shared" si="52"/>
        <v>0</v>
      </c>
      <c r="BE202" s="48"/>
      <c r="BF202" s="48"/>
      <c r="BG202" s="113"/>
      <c r="BH202" s="113"/>
      <c r="BI202" s="113"/>
      <c r="BJ202" s="113"/>
      <c r="BK202" s="51"/>
      <c r="BL202" s="80"/>
      <c r="BM202" s="80"/>
      <c r="BN202" s="80"/>
      <c r="BO202" s="48"/>
      <c r="BP202" s="48"/>
      <c r="BQ202" s="48"/>
      <c r="BR202" s="48"/>
      <c r="BS202" s="48"/>
      <c r="BT202" s="48"/>
      <c r="BU202" s="48"/>
    </row>
    <row r="203" spans="1:73" s="13" customFormat="1" ht="20.100000000000001" customHeight="1" x14ac:dyDescent="0.3">
      <c r="A203" s="21"/>
      <c r="B203" s="21"/>
      <c r="C203" s="22"/>
      <c r="D203" s="21"/>
      <c r="E203" s="22"/>
      <c r="F203" s="21"/>
      <c r="G203" s="14"/>
      <c r="H203" s="14" t="str">
        <f t="shared" ref="H203" si="53">IF(ISBLANK(A203),"",IF(F203="Victoire","V",""))</f>
        <v/>
      </c>
      <c r="I203" s="20"/>
      <c r="J203" s="15" t="str">
        <f t="shared" si="43"/>
        <v/>
      </c>
      <c r="K203" s="16">
        <f t="shared" si="44"/>
        <v>0.5</v>
      </c>
      <c r="L203" s="17">
        <f t="shared" si="45"/>
        <v>7.5</v>
      </c>
      <c r="M203" s="28">
        <f t="shared" si="46"/>
        <v>7.5</v>
      </c>
      <c r="N203" s="18">
        <f t="shared" si="47"/>
        <v>-7.5</v>
      </c>
      <c r="O203" s="32">
        <f t="shared" si="48"/>
        <v>-7.5</v>
      </c>
      <c r="P203" s="19"/>
      <c r="U203" s="78"/>
      <c r="V203" s="78"/>
      <c r="W203" s="78"/>
      <c r="X203" s="78"/>
      <c r="Y203" s="78"/>
      <c r="Z203" s="78"/>
      <c r="AA203" s="78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79"/>
      <c r="AR203" s="79"/>
      <c r="AS203" s="79"/>
      <c r="AT203" s="78"/>
      <c r="AU203" s="78"/>
      <c r="AV203" s="78"/>
      <c r="AW203" s="111"/>
      <c r="AX203" s="48"/>
      <c r="AY203" s="48"/>
      <c r="AZ203" s="48"/>
      <c r="BA203" s="107" t="e">
        <f>BA4</f>
        <v>#N/A</v>
      </c>
      <c r="BB203" s="112">
        <f t="shared" si="50"/>
        <v>0</v>
      </c>
      <c r="BC203" s="112">
        <f t="shared" si="51"/>
        <v>600</v>
      </c>
      <c r="BD203" s="112">
        <f t="shared" si="52"/>
        <v>0</v>
      </c>
      <c r="BE203" s="48"/>
      <c r="BF203" s="48"/>
      <c r="BG203" s="113"/>
      <c r="BH203" s="113"/>
      <c r="BI203" s="113"/>
      <c r="BJ203" s="113"/>
      <c r="BK203" s="51"/>
      <c r="BL203" s="80"/>
      <c r="BM203" s="80"/>
      <c r="BN203" s="80"/>
      <c r="BO203" s="48"/>
      <c r="BP203" s="48"/>
      <c r="BQ203" s="48"/>
      <c r="BR203" s="48"/>
      <c r="BS203" s="48"/>
      <c r="BT203" s="48"/>
      <c r="BU203" s="48"/>
    </row>
    <row r="204" spans="1:73" x14ac:dyDescent="0.4">
      <c r="G204" s="2"/>
    </row>
    <row r="205" spans="1:73" x14ac:dyDescent="0.4">
      <c r="G205" s="2"/>
    </row>
    <row r="206" spans="1:73" x14ac:dyDescent="0.4">
      <c r="G206" s="2"/>
    </row>
    <row r="207" spans="1:73" x14ac:dyDescent="0.4">
      <c r="G207" s="2"/>
    </row>
    <row r="208" spans="1:73" x14ac:dyDescent="0.4">
      <c r="G208" s="2"/>
    </row>
    <row r="209" spans="7:14" x14ac:dyDescent="0.4">
      <c r="G209" s="2"/>
    </row>
    <row r="210" spans="7:14" x14ac:dyDescent="0.4">
      <c r="G210" s="2"/>
    </row>
    <row r="211" spans="7:14" x14ac:dyDescent="0.4">
      <c r="G211" s="2"/>
    </row>
    <row r="212" spans="7:14" x14ac:dyDescent="0.4">
      <c r="G212" s="2"/>
    </row>
    <row r="213" spans="7:14" x14ac:dyDescent="0.4">
      <c r="G213" s="2"/>
    </row>
    <row r="214" spans="7:14" x14ac:dyDescent="0.4">
      <c r="G214" s="2"/>
    </row>
    <row r="215" spans="7:14" x14ac:dyDescent="0.4">
      <c r="G215" s="2"/>
    </row>
    <row r="216" spans="7:14" x14ac:dyDescent="0.4">
      <c r="G216" s="2"/>
    </row>
    <row r="217" spans="7:14" x14ac:dyDescent="0.4">
      <c r="G217" s="2"/>
    </row>
    <row r="218" spans="7:14" x14ac:dyDescent="0.4">
      <c r="G218" s="2"/>
    </row>
    <row r="219" spans="7:14" x14ac:dyDescent="0.4">
      <c r="G219" s="2"/>
    </row>
    <row r="220" spans="7:14" x14ac:dyDescent="0.4">
      <c r="G220" s="2"/>
    </row>
    <row r="221" spans="7:14" x14ac:dyDescent="0.4">
      <c r="G221" s="2"/>
    </row>
    <row r="222" spans="7:14" x14ac:dyDescent="0.4">
      <c r="G222" s="2"/>
      <c r="L222" s="1"/>
      <c r="M222" s="30"/>
      <c r="N222" s="1"/>
    </row>
    <row r="223" spans="7:14" x14ac:dyDescent="0.4">
      <c r="G223" s="2"/>
      <c r="L223" s="1"/>
      <c r="M223" s="30"/>
      <c r="N223" s="1"/>
    </row>
    <row r="224" spans="7:14" x14ac:dyDescent="0.4">
      <c r="G224" s="2"/>
      <c r="L224" s="1"/>
      <c r="M224" s="30"/>
      <c r="N224" s="1"/>
    </row>
    <row r="225" spans="7:14" x14ac:dyDescent="0.4">
      <c r="G225" s="2"/>
      <c r="L225" s="1"/>
      <c r="M225" s="30"/>
      <c r="N225" s="1"/>
    </row>
    <row r="226" spans="7:14" x14ac:dyDescent="0.4">
      <c r="G226" s="2"/>
      <c r="L226" s="1"/>
      <c r="M226" s="30"/>
      <c r="N226" s="1"/>
    </row>
    <row r="227" spans="7:14" x14ac:dyDescent="0.4">
      <c r="G227" s="2"/>
      <c r="L227" s="1"/>
      <c r="M227" s="30"/>
      <c r="N227" s="1"/>
    </row>
    <row r="228" spans="7:14" x14ac:dyDescent="0.4">
      <c r="G228" s="2"/>
      <c r="L228" s="1"/>
      <c r="M228" s="30"/>
      <c r="N228" s="1"/>
    </row>
    <row r="229" spans="7:14" x14ac:dyDescent="0.4">
      <c r="G229" s="2"/>
      <c r="L229" s="1"/>
      <c r="M229" s="30"/>
      <c r="N229" s="1"/>
    </row>
    <row r="230" spans="7:14" x14ac:dyDescent="0.4">
      <c r="G230" s="2"/>
      <c r="L230" s="1"/>
      <c r="M230" s="30"/>
      <c r="N230" s="1"/>
    </row>
    <row r="231" spans="7:14" x14ac:dyDescent="0.4">
      <c r="G231" s="2"/>
      <c r="L231" s="1"/>
      <c r="M231" s="30"/>
      <c r="N231" s="1"/>
    </row>
    <row r="232" spans="7:14" x14ac:dyDescent="0.4">
      <c r="G232" s="2"/>
      <c r="L232" s="1"/>
      <c r="M232" s="30"/>
      <c r="N232" s="1"/>
    </row>
    <row r="233" spans="7:14" x14ac:dyDescent="0.4">
      <c r="G233" s="2"/>
      <c r="L233" s="1"/>
      <c r="M233" s="30"/>
      <c r="N233" s="1"/>
    </row>
    <row r="234" spans="7:14" x14ac:dyDescent="0.4">
      <c r="G234" s="2"/>
      <c r="L234" s="1"/>
      <c r="M234" s="30"/>
      <c r="N234" s="1"/>
    </row>
    <row r="235" spans="7:14" x14ac:dyDescent="0.4">
      <c r="G235" s="2"/>
      <c r="L235" s="1"/>
      <c r="M235" s="30"/>
      <c r="N235" s="1"/>
    </row>
    <row r="236" spans="7:14" x14ac:dyDescent="0.4">
      <c r="L236" s="1"/>
      <c r="M236" s="30"/>
      <c r="N236" s="1"/>
    </row>
    <row r="237" spans="7:14" x14ac:dyDescent="0.4">
      <c r="L237" s="1"/>
      <c r="M237" s="30"/>
      <c r="N237" s="1"/>
    </row>
    <row r="238" spans="7:14" x14ac:dyDescent="0.4">
      <c r="L238" s="1"/>
      <c r="M238" s="30"/>
      <c r="N238" s="1"/>
    </row>
    <row r="239" spans="7:14" x14ac:dyDescent="0.4">
      <c r="L239" s="1"/>
      <c r="M239" s="30"/>
      <c r="N239" s="1"/>
    </row>
    <row r="240" spans="7:14" x14ac:dyDescent="0.4">
      <c r="L240" s="1"/>
      <c r="M240" s="30"/>
      <c r="N240" s="1"/>
    </row>
    <row r="241" spans="12:14" x14ac:dyDescent="0.4">
      <c r="L241" s="1"/>
      <c r="M241" s="30"/>
      <c r="N241" s="1"/>
    </row>
  </sheetData>
  <sheetProtection password="CB33" sheet="1" objects="1" scenarios="1" selectLockedCells="1"/>
  <sortState ref="A7:H202">
    <sortCondition ref="A5"/>
  </sortState>
  <mergeCells count="5">
    <mergeCell ref="A2:S2"/>
    <mergeCell ref="A3:S3"/>
    <mergeCell ref="B1:S1"/>
    <mergeCell ref="T4:U4"/>
    <mergeCell ref="T5:U5"/>
  </mergeCells>
  <pageMargins left="0.7" right="0.7" top="0.75" bottom="0.75" header="0.3" footer="0.3"/>
  <pageSetup paperSize="9" orientation="portrait" r:id="rId1"/>
  <ignoredErrors>
    <ignoredError sqref="BA1:BE2 AZ4 BB63:BB160 BB6:BE6 BB161:BB203 BB3:BE5 BB41:BB62 BB7 BE7 BB8:BB10 BE8:BE10 BB11:BB17 BE11:BE17 BB18:BB19 BE18:BE19 BB20:BB21 BE20:BE21 BB22:BB35 BE22:BE35 BB36 BE36 BB37:BB40 BE37:BE40 BE63:BE160 BE161:BE203 BE41:BE62" evalError="1"/>
    <ignoredError sqref="BA161:BA203 BA63:BA160 BA3:BA5 BA6:BA62" evalError="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ThisWorkbook.NewData">
                <anchor moveWithCells="1" sizeWithCells="1">
                  <from>
                    <xdr:col>0</xdr:col>
                    <xdr:colOff>28575</xdr:colOff>
                    <xdr:row>2</xdr:row>
                    <xdr:rowOff>19050</xdr:rowOff>
                  </from>
                  <to>
                    <xdr:col>1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WebPage">
                <anchor moveWithCells="1" sizeWithCells="1">
                  <from>
                    <xdr:col>0</xdr:col>
                    <xdr:colOff>9525</xdr:colOff>
                    <xdr:row>0</xdr:row>
                    <xdr:rowOff>0</xdr:rowOff>
                  </from>
                  <to>
                    <xdr:col>0</xdr:col>
                    <xdr:colOff>685800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Feuil1</vt:lpstr>
      <vt:lpstr>Start</vt:lpstr>
      <vt:lpstr>Weburl</vt:lpstr>
      <vt:lpstr>ZoneData</vt:lpstr>
      <vt:lpstr>ZoneTitle</vt:lpstr>
      <vt:lpstr>ZoneTri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</dc:creator>
  <cp:lastModifiedBy>vincent</cp:lastModifiedBy>
  <cp:lastPrinted>2015-12-03T08:46:33Z</cp:lastPrinted>
  <dcterms:created xsi:type="dcterms:W3CDTF">2014-09-19T15:10:05Z</dcterms:created>
  <dcterms:modified xsi:type="dcterms:W3CDTF">2017-10-10T08:39:07Z</dcterms:modified>
</cp:coreProperties>
</file>